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omments1.xml" ContentType="application/vnd.openxmlformats-officedocument.spreadsheetml.comments+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drawings/drawing12.xml" ContentType="application/vnd.openxmlformats-officedocument.drawing+xml"/>
  <Override PartName="/xl/charts/chart16.xml" ContentType="application/vnd.openxmlformats-officedocument.drawingml.chart+xml"/>
  <Override PartName="/xl/drawings/drawing13.xml" ContentType="application/vnd.openxmlformats-officedocument.drawing+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tabitha.townsend@eclient.wa.lcl\Downloads\"/>
    </mc:Choice>
  </mc:AlternateContent>
  <xr:revisionPtr revIDLastSave="0" documentId="13_ncr:1_{68DDB02E-1255-4607-B413-C427E06DC1A5}" xr6:coauthVersionLast="47" xr6:coauthVersionMax="47" xr10:uidLastSave="{00000000-0000-0000-0000-000000000000}"/>
  <workbookProtection workbookAlgorithmName="SHA-512" workbookHashValue="g0VHdvwbSIg1vlIjWF18pmyIX3iyxSqsetdnAVhIw37e1S/LxEiToYN/xbyUYVwY337bMEb7G1SN3HfDN2wk3g==" workbookSaltValue="dCSDdtEEdrSfgfOGBm2r7Q==" workbookSpinCount="100000" lockStructure="1"/>
  <bookViews>
    <workbookView xWindow="-120" yWindow="-120" windowWidth="29040" windowHeight="15840" tabRatio="881" activeTab="13" xr2:uid="{00000000-000D-0000-FFFF-FFFF00000000}"/>
  </bookViews>
  <sheets>
    <sheet name="COVER" sheetId="2" r:id="rId1"/>
    <sheet name="COVER Page" sheetId="75" state="hidden" r:id="rId2"/>
    <sheet name="Index" sheetId="42" state="hidden" r:id="rId3"/>
    <sheet name="KEY DATA" sheetId="59" r:id="rId4"/>
    <sheet name="TCFSum" sheetId="63" state="hidden" r:id="rId5"/>
    <sheet name="Sec1" sheetId="43" state="hidden" r:id="rId6"/>
    <sheet name="Dashboard 1" sheetId="21" state="hidden" r:id="rId7"/>
    <sheet name="Dashboard 2" sheetId="48" state="hidden" r:id="rId8"/>
    <sheet name="CashflowMicro" sheetId="91" r:id="rId9"/>
    <sheet name="BurnRate" sheetId="30" state="hidden" r:id="rId10"/>
    <sheet name="Sec2" sheetId="44" state="hidden" r:id="rId11"/>
    <sheet name="RFA PT" sheetId="84" r:id="rId12"/>
    <sheet name="RFA AV" sheetId="79" r:id="rId13"/>
    <sheet name="RFA Strat" sheetId="13" r:id="rId14"/>
    <sheet name="EDB" sheetId="52" r:id="rId15"/>
    <sheet name="EDBCALC" sheetId="80" r:id="rId16"/>
    <sheet name="OpRev" sheetId="1" r:id="rId17"/>
    <sheet name="Sec3" sheetId="45" state="hidden" r:id="rId18"/>
    <sheet name="ProgSum" sheetId="39" r:id="rId19"/>
    <sheet name="Sec4" sheetId="46" state="hidden" r:id="rId20"/>
    <sheet name="Reserve Summary" sheetId="15" r:id="rId21"/>
    <sheet name="EmergResv" sheetId="9" r:id="rId22"/>
    <sheet name="AppResv" sheetId="7" r:id="rId23"/>
    <sheet name="EquipResv" sheetId="19" r:id="rId24"/>
    <sheet name="FacResv" sheetId="20" r:id="rId25"/>
    <sheet name="DSResv" sheetId="83" r:id="rId26"/>
    <sheet name="RetResv" sheetId="49" r:id="rId27"/>
    <sheet name="Sec5" sheetId="47" state="hidden" r:id="rId28"/>
    <sheet name="LEOFF1LIAB" sheetId="58" state="hidden" r:id="rId29"/>
    <sheet name="LEOFF1DB" sheetId="57" state="hidden" r:id="rId30"/>
  </sheets>
  <definedNames>
    <definedName name="_xlnm._FilterDatabase" localSheetId="14" hidden="1">EDB!$B$106:$B$340</definedName>
    <definedName name="Cashflow">#REF!</definedName>
    <definedName name="Cover">#REF!</definedName>
    <definedName name="_xlnm.Database">#REF!</definedName>
    <definedName name="_xlnm.Print_Area" localSheetId="22">AppResv!$A$1:$Q$108</definedName>
    <definedName name="_xlnm.Print_Area" localSheetId="9">BurnRate!$A$1:$N$66</definedName>
    <definedName name="_xlnm.Print_Area" localSheetId="0">COVER!$A$1:$K$40</definedName>
    <definedName name="_xlnm.Print_Area" localSheetId="1">'COVER Page'!$A$1:$J$44</definedName>
    <definedName name="_xlnm.Print_Area" localSheetId="6">'Dashboard 1'!$A$1:$M$123</definedName>
    <definedName name="_xlnm.Print_Area" localSheetId="7">'Dashboard 2'!$A$1:$I$60</definedName>
    <definedName name="_xlnm.Print_Area" localSheetId="14">EDB!$A$1:$S$82</definedName>
    <definedName name="_xlnm.Print_Area" localSheetId="21">EmergResv!$A$1:$K$54</definedName>
    <definedName name="_xlnm.Print_Area" localSheetId="23">EquipResv!$A$1:$O$134</definedName>
    <definedName name="_xlnm.Print_Area" localSheetId="24">FacResv!$A$1:$N$101</definedName>
    <definedName name="_xlnm.Print_Area" localSheetId="2">Index!$A$1:$M$112</definedName>
    <definedName name="_xlnm.Print_Area" localSheetId="28">LEOFF1LIAB!$A$1:$V$82</definedName>
    <definedName name="_xlnm.Print_Area" localSheetId="16">OpRev!$A$1:$J$72</definedName>
    <definedName name="_xlnm.Print_Area" localSheetId="18">ProgSum!$A$1:$K$83</definedName>
    <definedName name="_xlnm.Print_Area" localSheetId="20">'Reserve Summary'!$A$1:$K$71</definedName>
    <definedName name="_xlnm.Print_Area" localSheetId="26">RetResv!$A$1:$L$57</definedName>
    <definedName name="_xlnm.Print_Area" localSheetId="13">'RFA Strat'!$B$1:$K$602</definedName>
    <definedName name="_xlnm.Print_Area" localSheetId="27">'Sec5'!$A$1:$M$31</definedName>
    <definedName name="Summary">#REF!</definedName>
    <definedName name="Tab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57" i="80" l="1"/>
  <c r="AD258" i="80" s="1"/>
  <c r="M13" i="52" l="1"/>
  <c r="L13" i="52"/>
  <c r="K13" i="52"/>
  <c r="J13" i="52"/>
  <c r="I13" i="52"/>
  <c r="H13" i="52"/>
  <c r="F13" i="52" s="1"/>
  <c r="G13" i="52"/>
  <c r="M9" i="52" l="1"/>
  <c r="L9" i="52"/>
  <c r="K9" i="52"/>
  <c r="J9" i="52"/>
  <c r="I9" i="52"/>
  <c r="I10" i="52" s="1"/>
  <c r="H9" i="52"/>
  <c r="H10" i="52" s="1"/>
  <c r="AE57" i="80"/>
  <c r="J10" i="52" l="1"/>
  <c r="K10" i="52"/>
  <c r="L10" i="52" s="1"/>
  <c r="M10" i="52" s="1"/>
  <c r="O10" i="52" s="1"/>
  <c r="J14" i="48"/>
  <c r="J15" i="48"/>
  <c r="J16" i="48"/>
  <c r="J18" i="48"/>
  <c r="J19" i="48"/>
  <c r="J20" i="48"/>
  <c r="J22" i="48"/>
  <c r="J23" i="48"/>
  <c r="J40" i="48"/>
  <c r="J46" i="48"/>
  <c r="J48" i="48"/>
  <c r="J55" i="48"/>
  <c r="J56" i="48"/>
  <c r="J25" i="48" l="1"/>
  <c r="J50" i="48"/>
  <c r="J57" i="48"/>
  <c r="H34" i="21" l="1"/>
  <c r="J34" i="21" l="1"/>
  <c r="K34" i="21"/>
  <c r="L34" i="21"/>
  <c r="M34" i="21"/>
  <c r="I34" i="21"/>
  <c r="A1" i="58" l="1"/>
  <c r="A1" i="57"/>
  <c r="F48" i="43" l="1"/>
  <c r="F47" i="43"/>
  <c r="L43" i="43"/>
  <c r="K43" i="43"/>
  <c r="J43" i="43"/>
  <c r="I43" i="43"/>
  <c r="H43" i="43"/>
  <c r="G43" i="43"/>
  <c r="L42" i="43"/>
  <c r="K42" i="43"/>
  <c r="J42" i="43"/>
  <c r="I42" i="43"/>
  <c r="H42" i="43"/>
  <c r="G42" i="43"/>
  <c r="F38" i="43"/>
  <c r="F37" i="43"/>
  <c r="F43" i="43" l="1"/>
  <c r="F42" i="43"/>
  <c r="C80" i="30" l="1"/>
  <c r="H37" i="21"/>
  <c r="I37" i="21"/>
  <c r="J37" i="21"/>
  <c r="K37" i="21"/>
  <c r="L37" i="21"/>
  <c r="M37" i="21"/>
  <c r="G37" i="21"/>
  <c r="O80" i="30" l="1"/>
  <c r="D23" i="48"/>
  <c r="C23" i="48"/>
  <c r="D22" i="48"/>
  <c r="E22" i="48"/>
  <c r="F22" i="48"/>
  <c r="G22" i="48"/>
  <c r="H22" i="48"/>
  <c r="I22" i="48"/>
  <c r="C22" i="48"/>
  <c r="D18" i="48"/>
  <c r="E18" i="48"/>
  <c r="F18" i="48"/>
  <c r="G18" i="48"/>
  <c r="H18" i="48"/>
  <c r="I18" i="48"/>
  <c r="D14" i="48"/>
  <c r="E14" i="48"/>
  <c r="F14" i="48"/>
  <c r="G14" i="48"/>
  <c r="H14" i="48"/>
  <c r="I14" i="48"/>
  <c r="C14" i="48"/>
  <c r="G51" i="21"/>
  <c r="H49" i="21"/>
  <c r="G49" i="21"/>
  <c r="AM80" i="30" l="1"/>
  <c r="AA80" i="30"/>
  <c r="BW80" i="30"/>
  <c r="BK80" i="30"/>
  <c r="AY80" i="30"/>
  <c r="E23" i="48"/>
  <c r="I49" i="21"/>
  <c r="J49" i="21"/>
  <c r="F23" i="48"/>
  <c r="H23" i="48"/>
  <c r="L49" i="21"/>
  <c r="G23" i="48"/>
  <c r="K49" i="21"/>
  <c r="M49" i="21"/>
  <c r="I23" i="48"/>
  <c r="B14" i="63" l="1"/>
  <c r="C18" i="48" l="1"/>
  <c r="C15" i="48"/>
  <c r="G35" i="21"/>
  <c r="CI110" i="30" l="1"/>
  <c r="CI129" i="30"/>
  <c r="CI139" i="30"/>
  <c r="CI145" i="30"/>
  <c r="CI134" i="30" s="1"/>
  <c r="CI12" i="30"/>
  <c r="CI14" i="30" l="1"/>
  <c r="A1" i="63" l="1"/>
  <c r="D5" i="48" l="1"/>
  <c r="D6" i="48" l="1"/>
  <c r="J53" i="48"/>
  <c r="J4" i="21" l="1"/>
  <c r="C11" i="58" l="1"/>
  <c r="D54" i="58"/>
  <c r="C21" i="58"/>
  <c r="C13" i="58"/>
  <c r="AV9" i="58"/>
  <c r="AU9" i="58"/>
  <c r="AT9" i="58"/>
  <c r="AS9" i="58"/>
  <c r="AR9" i="58"/>
  <c r="AQ9" i="58"/>
  <c r="AP9" i="58"/>
  <c r="AO9" i="58"/>
  <c r="AN9" i="58"/>
  <c r="AM9" i="58"/>
  <c r="AL9" i="58"/>
  <c r="AK9" i="58"/>
  <c r="AJ9" i="58"/>
  <c r="AI9" i="58"/>
  <c r="AH9" i="58"/>
  <c r="AG9" i="58"/>
  <c r="AF9" i="58"/>
  <c r="AE9" i="58"/>
  <c r="AD9" i="58"/>
  <c r="AC9" i="58"/>
  <c r="AB9" i="58"/>
  <c r="AA9" i="58"/>
  <c r="Z9" i="58"/>
  <c r="Y9" i="58"/>
  <c r="X9" i="58"/>
  <c r="W9" i="58"/>
  <c r="V9" i="58"/>
  <c r="U9" i="58"/>
  <c r="T9" i="58"/>
  <c r="S9" i="58"/>
  <c r="R9" i="58"/>
  <c r="Q9" i="58"/>
  <c r="P9" i="58"/>
  <c r="O9" i="58"/>
  <c r="N9" i="58"/>
  <c r="M9" i="58"/>
  <c r="L9" i="58"/>
  <c r="K9" i="58"/>
  <c r="J9" i="58"/>
  <c r="I9" i="58"/>
  <c r="H9" i="58"/>
  <c r="G9" i="58"/>
  <c r="F9" i="58"/>
  <c r="E9" i="58"/>
  <c r="D9" i="58"/>
  <c r="D544" i="57"/>
  <c r="D542" i="57"/>
  <c r="D543" i="57" s="1"/>
  <c r="E535" i="57"/>
  <c r="D535" i="57"/>
  <c r="E533" i="57"/>
  <c r="E534" i="57" s="1"/>
  <c r="D533" i="57"/>
  <c r="D534" i="57" s="1"/>
  <c r="E531" i="57"/>
  <c r="F526" i="57"/>
  <c r="E526" i="57"/>
  <c r="D526" i="57"/>
  <c r="F524" i="57"/>
  <c r="F525" i="57" s="1"/>
  <c r="E524" i="57"/>
  <c r="E525" i="57" s="1"/>
  <c r="D524" i="57"/>
  <c r="D525" i="57" s="1"/>
  <c r="E522" i="57"/>
  <c r="F522" i="57" s="1"/>
  <c r="G517" i="57"/>
  <c r="F517" i="57"/>
  <c r="E517" i="57"/>
  <c r="D517" i="57"/>
  <c r="G515" i="57"/>
  <c r="G516" i="57" s="1"/>
  <c r="F515" i="57"/>
  <c r="F516" i="57" s="1"/>
  <c r="E515" i="57"/>
  <c r="E516" i="57" s="1"/>
  <c r="D515" i="57"/>
  <c r="D516" i="57" s="1"/>
  <c r="E513" i="57"/>
  <c r="F513" i="57" s="1"/>
  <c r="G513" i="57" s="1"/>
  <c r="H508" i="57"/>
  <c r="G508" i="57"/>
  <c r="F508" i="57"/>
  <c r="E508" i="57"/>
  <c r="D508" i="57"/>
  <c r="H506" i="57"/>
  <c r="H507" i="57" s="1"/>
  <c r="G506" i="57"/>
  <c r="G507" i="57" s="1"/>
  <c r="F506" i="57"/>
  <c r="F507" i="57" s="1"/>
  <c r="E506" i="57"/>
  <c r="E507" i="57" s="1"/>
  <c r="D506" i="57"/>
  <c r="D507" i="57" s="1"/>
  <c r="E504" i="57"/>
  <c r="F504" i="57" s="1"/>
  <c r="G504" i="57" s="1"/>
  <c r="H504" i="57" s="1"/>
  <c r="I499" i="57"/>
  <c r="H499" i="57"/>
  <c r="G499" i="57"/>
  <c r="F499" i="57"/>
  <c r="E499" i="57"/>
  <c r="D499" i="57"/>
  <c r="I497" i="57"/>
  <c r="I498" i="57" s="1"/>
  <c r="H497" i="57"/>
  <c r="H498" i="57" s="1"/>
  <c r="G497" i="57"/>
  <c r="G498" i="57" s="1"/>
  <c r="F497" i="57"/>
  <c r="F498" i="57" s="1"/>
  <c r="E497" i="57"/>
  <c r="E498" i="57" s="1"/>
  <c r="D497" i="57"/>
  <c r="D498" i="57" s="1"/>
  <c r="E495" i="57"/>
  <c r="F495" i="57" s="1"/>
  <c r="G495" i="57" s="1"/>
  <c r="H495" i="57" s="1"/>
  <c r="I495" i="57" s="1"/>
  <c r="J490" i="57"/>
  <c r="I490" i="57"/>
  <c r="H490" i="57"/>
  <c r="G490" i="57"/>
  <c r="F490" i="57"/>
  <c r="E490" i="57"/>
  <c r="D490" i="57"/>
  <c r="J488" i="57"/>
  <c r="J489" i="57" s="1"/>
  <c r="I488" i="57"/>
  <c r="I489" i="57" s="1"/>
  <c r="H488" i="57"/>
  <c r="H489" i="57" s="1"/>
  <c r="G488" i="57"/>
  <c r="G489" i="57" s="1"/>
  <c r="F488" i="57"/>
  <c r="F489" i="57" s="1"/>
  <c r="E488" i="57"/>
  <c r="E489" i="57" s="1"/>
  <c r="D488" i="57"/>
  <c r="D489" i="57" s="1"/>
  <c r="E486" i="57"/>
  <c r="F486" i="57" s="1"/>
  <c r="G486" i="57" s="1"/>
  <c r="H486" i="57" s="1"/>
  <c r="I486" i="57" s="1"/>
  <c r="J486" i="57" s="1"/>
  <c r="K481" i="57"/>
  <c r="J481" i="57"/>
  <c r="I481" i="57"/>
  <c r="H481" i="57"/>
  <c r="G481" i="57"/>
  <c r="F481" i="57"/>
  <c r="E481" i="57"/>
  <c r="D481" i="57"/>
  <c r="K479" i="57"/>
  <c r="K480" i="57" s="1"/>
  <c r="J479" i="57"/>
  <c r="J480" i="57" s="1"/>
  <c r="I479" i="57"/>
  <c r="I480" i="57" s="1"/>
  <c r="H479" i="57"/>
  <c r="H480" i="57" s="1"/>
  <c r="G479" i="57"/>
  <c r="G480" i="57" s="1"/>
  <c r="F479" i="57"/>
  <c r="F480" i="57" s="1"/>
  <c r="E479" i="57"/>
  <c r="E480" i="57" s="1"/>
  <c r="D479" i="57"/>
  <c r="D480" i="57" s="1"/>
  <c r="E477" i="57"/>
  <c r="F477" i="57" s="1"/>
  <c r="G477" i="57" s="1"/>
  <c r="H477" i="57" s="1"/>
  <c r="I477" i="57" s="1"/>
  <c r="J477" i="57" s="1"/>
  <c r="K477" i="57" s="1"/>
  <c r="L472" i="57"/>
  <c r="K472" i="57"/>
  <c r="J472" i="57"/>
  <c r="I472" i="57"/>
  <c r="H472" i="57"/>
  <c r="G472" i="57"/>
  <c r="F472" i="57"/>
  <c r="E472" i="57"/>
  <c r="D472" i="57"/>
  <c r="L470" i="57"/>
  <c r="L471" i="57" s="1"/>
  <c r="K470" i="57"/>
  <c r="K471" i="57" s="1"/>
  <c r="J470" i="57"/>
  <c r="J471" i="57" s="1"/>
  <c r="I470" i="57"/>
  <c r="I471" i="57" s="1"/>
  <c r="H470" i="57"/>
  <c r="H471" i="57" s="1"/>
  <c r="G470" i="57"/>
  <c r="G471" i="57" s="1"/>
  <c r="F470" i="57"/>
  <c r="F471" i="57" s="1"/>
  <c r="E470" i="57"/>
  <c r="E471" i="57" s="1"/>
  <c r="D470" i="57"/>
  <c r="D471" i="57" s="1"/>
  <c r="E468" i="57"/>
  <c r="F468" i="57" s="1"/>
  <c r="G468" i="57" s="1"/>
  <c r="H468" i="57" s="1"/>
  <c r="I468" i="57" s="1"/>
  <c r="J468" i="57" s="1"/>
  <c r="K468" i="57" s="1"/>
  <c r="L468" i="57" s="1"/>
  <c r="M463" i="57"/>
  <c r="L463" i="57"/>
  <c r="K463" i="57"/>
  <c r="J463" i="57"/>
  <c r="I463" i="57"/>
  <c r="H463" i="57"/>
  <c r="G463" i="57"/>
  <c r="F463" i="57"/>
  <c r="E463" i="57"/>
  <c r="D463" i="57"/>
  <c r="M461" i="57"/>
  <c r="M462" i="57" s="1"/>
  <c r="L461" i="57"/>
  <c r="L462" i="57" s="1"/>
  <c r="K461" i="57"/>
  <c r="K462" i="57" s="1"/>
  <c r="J461" i="57"/>
  <c r="J462" i="57" s="1"/>
  <c r="I461" i="57"/>
  <c r="I462" i="57" s="1"/>
  <c r="H461" i="57"/>
  <c r="H462" i="57" s="1"/>
  <c r="G461" i="57"/>
  <c r="G462" i="57" s="1"/>
  <c r="F461" i="57"/>
  <c r="F462" i="57" s="1"/>
  <c r="E461" i="57"/>
  <c r="E462" i="57" s="1"/>
  <c r="D461" i="57"/>
  <c r="D462" i="57" s="1"/>
  <c r="E459" i="57"/>
  <c r="F459" i="57" s="1"/>
  <c r="G459" i="57" s="1"/>
  <c r="H459" i="57" s="1"/>
  <c r="I459" i="57" s="1"/>
  <c r="J459" i="57" s="1"/>
  <c r="K459" i="57" s="1"/>
  <c r="L459" i="57" s="1"/>
  <c r="M459" i="57" s="1"/>
  <c r="N454" i="57"/>
  <c r="M454" i="57"/>
  <c r="L454" i="57"/>
  <c r="K454" i="57"/>
  <c r="J454" i="57"/>
  <c r="I454" i="57"/>
  <c r="H454" i="57"/>
  <c r="G454" i="57"/>
  <c r="F454" i="57"/>
  <c r="E454" i="57"/>
  <c r="D454" i="57"/>
  <c r="N452" i="57"/>
  <c r="N453" i="57" s="1"/>
  <c r="M452" i="57"/>
  <c r="M453" i="57" s="1"/>
  <c r="L452" i="57"/>
  <c r="L453" i="57" s="1"/>
  <c r="K452" i="57"/>
  <c r="K453" i="57" s="1"/>
  <c r="J452" i="57"/>
  <c r="J453" i="57" s="1"/>
  <c r="I452" i="57"/>
  <c r="I453" i="57" s="1"/>
  <c r="H452" i="57"/>
  <c r="H453" i="57" s="1"/>
  <c r="G452" i="57"/>
  <c r="G453" i="57" s="1"/>
  <c r="F452" i="57"/>
  <c r="F453" i="57" s="1"/>
  <c r="E452" i="57"/>
  <c r="E453" i="57" s="1"/>
  <c r="D452" i="57"/>
  <c r="D453" i="57" s="1"/>
  <c r="E450" i="57"/>
  <c r="F450" i="57" s="1"/>
  <c r="G450" i="57" s="1"/>
  <c r="H450" i="57" s="1"/>
  <c r="I450" i="57" s="1"/>
  <c r="J450" i="57" s="1"/>
  <c r="K450" i="57" s="1"/>
  <c r="L450" i="57" s="1"/>
  <c r="M450" i="57" s="1"/>
  <c r="N450" i="57" s="1"/>
  <c r="O445" i="57"/>
  <c r="N445" i="57"/>
  <c r="M445" i="57"/>
  <c r="L445" i="57"/>
  <c r="K445" i="57"/>
  <c r="J445" i="57"/>
  <c r="I445" i="57"/>
  <c r="H445" i="57"/>
  <c r="G445" i="57"/>
  <c r="F445" i="57"/>
  <c r="E445" i="57"/>
  <c r="D445" i="57"/>
  <c r="O443" i="57"/>
  <c r="O444" i="57" s="1"/>
  <c r="N443" i="57"/>
  <c r="N444" i="57" s="1"/>
  <c r="M443" i="57"/>
  <c r="M444" i="57" s="1"/>
  <c r="L443" i="57"/>
  <c r="L444" i="57" s="1"/>
  <c r="K443" i="57"/>
  <c r="K444" i="57" s="1"/>
  <c r="J443" i="57"/>
  <c r="J444" i="57" s="1"/>
  <c r="I443" i="57"/>
  <c r="I444" i="57" s="1"/>
  <c r="H443" i="57"/>
  <c r="H444" i="57" s="1"/>
  <c r="G443" i="57"/>
  <c r="G444" i="57" s="1"/>
  <c r="F443" i="57"/>
  <c r="F444" i="57" s="1"/>
  <c r="E443" i="57"/>
  <c r="E444" i="57" s="1"/>
  <c r="D443" i="57"/>
  <c r="D444" i="57" s="1"/>
  <c r="E441" i="57"/>
  <c r="F441" i="57" s="1"/>
  <c r="G441" i="57" s="1"/>
  <c r="H441" i="57" s="1"/>
  <c r="I441" i="57" s="1"/>
  <c r="J441" i="57" s="1"/>
  <c r="K441" i="57" s="1"/>
  <c r="L441" i="57" s="1"/>
  <c r="M441" i="57" s="1"/>
  <c r="N441" i="57" s="1"/>
  <c r="O441" i="57" s="1"/>
  <c r="P436" i="57"/>
  <c r="O436" i="57"/>
  <c r="N436" i="57"/>
  <c r="M436" i="57"/>
  <c r="L436" i="57"/>
  <c r="K436" i="57"/>
  <c r="J436" i="57"/>
  <c r="I436" i="57"/>
  <c r="H436" i="57"/>
  <c r="G436" i="57"/>
  <c r="F436" i="57"/>
  <c r="E436" i="57"/>
  <c r="D436" i="57"/>
  <c r="P434" i="57"/>
  <c r="P435" i="57" s="1"/>
  <c r="O434" i="57"/>
  <c r="O435" i="57" s="1"/>
  <c r="N434" i="57"/>
  <c r="N435" i="57" s="1"/>
  <c r="M434" i="57"/>
  <c r="M435" i="57" s="1"/>
  <c r="L434" i="57"/>
  <c r="L435" i="57" s="1"/>
  <c r="K434" i="57"/>
  <c r="K435" i="57" s="1"/>
  <c r="J434" i="57"/>
  <c r="J435" i="57" s="1"/>
  <c r="I434" i="57"/>
  <c r="I435" i="57" s="1"/>
  <c r="H434" i="57"/>
  <c r="H435" i="57" s="1"/>
  <c r="G434" i="57"/>
  <c r="G435" i="57" s="1"/>
  <c r="F434" i="57"/>
  <c r="F435" i="57" s="1"/>
  <c r="E434" i="57"/>
  <c r="E435" i="57" s="1"/>
  <c r="D434" i="57"/>
  <c r="D435" i="57" s="1"/>
  <c r="E432" i="57"/>
  <c r="F432" i="57" s="1"/>
  <c r="G432" i="57" s="1"/>
  <c r="H432" i="57" s="1"/>
  <c r="I432" i="57" s="1"/>
  <c r="J432" i="57" s="1"/>
  <c r="K432" i="57" s="1"/>
  <c r="L432" i="57" s="1"/>
  <c r="M432" i="57" s="1"/>
  <c r="N432" i="57" s="1"/>
  <c r="O432" i="57" s="1"/>
  <c r="P432" i="57" s="1"/>
  <c r="Q427" i="57"/>
  <c r="P427" i="57"/>
  <c r="O427" i="57"/>
  <c r="N427" i="57"/>
  <c r="M427" i="57"/>
  <c r="L427" i="57"/>
  <c r="K427" i="57"/>
  <c r="J427" i="57"/>
  <c r="I427" i="57"/>
  <c r="H427" i="57"/>
  <c r="G427" i="57"/>
  <c r="F427" i="57"/>
  <c r="E427" i="57"/>
  <c r="D427" i="57"/>
  <c r="Q425" i="57"/>
  <c r="Q426" i="57" s="1"/>
  <c r="P425" i="57"/>
  <c r="P426" i="57" s="1"/>
  <c r="O425" i="57"/>
  <c r="O426" i="57" s="1"/>
  <c r="N425" i="57"/>
  <c r="N426" i="57" s="1"/>
  <c r="M425" i="57"/>
  <c r="M426" i="57" s="1"/>
  <c r="L425" i="57"/>
  <c r="L426" i="57" s="1"/>
  <c r="K425" i="57"/>
  <c r="K426" i="57" s="1"/>
  <c r="J425" i="57"/>
  <c r="J426" i="57" s="1"/>
  <c r="I425" i="57"/>
  <c r="I426" i="57" s="1"/>
  <c r="H425" i="57"/>
  <c r="H426" i="57" s="1"/>
  <c r="G425" i="57"/>
  <c r="G426" i="57" s="1"/>
  <c r="F425" i="57"/>
  <c r="F426" i="57" s="1"/>
  <c r="E425" i="57"/>
  <c r="E426" i="57" s="1"/>
  <c r="D425" i="57"/>
  <c r="D426" i="57" s="1"/>
  <c r="E423" i="57"/>
  <c r="F423" i="57" s="1"/>
  <c r="G423" i="57" s="1"/>
  <c r="H423" i="57" s="1"/>
  <c r="I423" i="57" s="1"/>
  <c r="J423" i="57" s="1"/>
  <c r="K423" i="57" s="1"/>
  <c r="L423" i="57" s="1"/>
  <c r="M423" i="57" s="1"/>
  <c r="N423" i="57" s="1"/>
  <c r="O423" i="57" s="1"/>
  <c r="P423" i="57" s="1"/>
  <c r="Q423" i="57" s="1"/>
  <c r="R418" i="57"/>
  <c r="Q418" i="57"/>
  <c r="P418" i="57"/>
  <c r="O418" i="57"/>
  <c r="N418" i="57"/>
  <c r="M418" i="57"/>
  <c r="L418" i="57"/>
  <c r="K418" i="57"/>
  <c r="J418" i="57"/>
  <c r="I418" i="57"/>
  <c r="H418" i="57"/>
  <c r="G418" i="57"/>
  <c r="F418" i="57"/>
  <c r="E418" i="57"/>
  <c r="D418" i="57"/>
  <c r="R416" i="57"/>
  <c r="R417" i="57" s="1"/>
  <c r="Q416" i="57"/>
  <c r="Q417" i="57" s="1"/>
  <c r="P416" i="57"/>
  <c r="P417" i="57" s="1"/>
  <c r="O416" i="57"/>
  <c r="O417" i="57" s="1"/>
  <c r="N416" i="57"/>
  <c r="N417" i="57" s="1"/>
  <c r="M416" i="57"/>
  <c r="M417" i="57" s="1"/>
  <c r="L416" i="57"/>
  <c r="L417" i="57" s="1"/>
  <c r="K416" i="57"/>
  <c r="K417" i="57" s="1"/>
  <c r="J416" i="57"/>
  <c r="J417" i="57" s="1"/>
  <c r="I416" i="57"/>
  <c r="I417" i="57" s="1"/>
  <c r="H416" i="57"/>
  <c r="H417" i="57" s="1"/>
  <c r="G416" i="57"/>
  <c r="G417" i="57" s="1"/>
  <c r="F416" i="57"/>
  <c r="F417" i="57" s="1"/>
  <c r="E416" i="57"/>
  <c r="E417" i="57" s="1"/>
  <c r="D416" i="57"/>
  <c r="D417" i="57" s="1"/>
  <c r="E414" i="57"/>
  <c r="F414" i="57" s="1"/>
  <c r="G414" i="57" s="1"/>
  <c r="H414" i="57" s="1"/>
  <c r="I414" i="57" s="1"/>
  <c r="J414" i="57" s="1"/>
  <c r="K414" i="57" s="1"/>
  <c r="L414" i="57" s="1"/>
  <c r="M414" i="57" s="1"/>
  <c r="N414" i="57" s="1"/>
  <c r="O414" i="57" s="1"/>
  <c r="P414" i="57" s="1"/>
  <c r="Q414" i="57" s="1"/>
  <c r="R414" i="57" s="1"/>
  <c r="S409" i="57"/>
  <c r="R409" i="57"/>
  <c r="Q409" i="57"/>
  <c r="P409" i="57"/>
  <c r="O409" i="57"/>
  <c r="N409" i="57"/>
  <c r="M409" i="57"/>
  <c r="L409" i="57"/>
  <c r="K409" i="57"/>
  <c r="J409" i="57"/>
  <c r="I409" i="57"/>
  <c r="H409" i="57"/>
  <c r="G409" i="57"/>
  <c r="F409" i="57"/>
  <c r="E409" i="57"/>
  <c r="D409" i="57"/>
  <c r="S407" i="57"/>
  <c r="S408" i="57" s="1"/>
  <c r="R407" i="57"/>
  <c r="R408" i="57" s="1"/>
  <c r="Q407" i="57"/>
  <c r="Q408" i="57" s="1"/>
  <c r="P407" i="57"/>
  <c r="P408" i="57" s="1"/>
  <c r="O407" i="57"/>
  <c r="O408" i="57" s="1"/>
  <c r="N407" i="57"/>
  <c r="N408" i="57" s="1"/>
  <c r="M407" i="57"/>
  <c r="M408" i="57" s="1"/>
  <c r="L407" i="57"/>
  <c r="L408" i="57" s="1"/>
  <c r="K407" i="57"/>
  <c r="K408" i="57" s="1"/>
  <c r="J407" i="57"/>
  <c r="J408" i="57" s="1"/>
  <c r="I407" i="57"/>
  <c r="I408" i="57" s="1"/>
  <c r="H407" i="57"/>
  <c r="H408" i="57" s="1"/>
  <c r="G407" i="57"/>
  <c r="G408" i="57" s="1"/>
  <c r="F407" i="57"/>
  <c r="F408" i="57" s="1"/>
  <c r="E407" i="57"/>
  <c r="E408" i="57" s="1"/>
  <c r="D407" i="57"/>
  <c r="D408" i="57" s="1"/>
  <c r="E405" i="57"/>
  <c r="F405" i="57" s="1"/>
  <c r="G405" i="57" s="1"/>
  <c r="H405" i="57" s="1"/>
  <c r="I405" i="57" s="1"/>
  <c r="J405" i="57" s="1"/>
  <c r="K405" i="57" s="1"/>
  <c r="L405" i="57" s="1"/>
  <c r="M405" i="57" s="1"/>
  <c r="N405" i="57" s="1"/>
  <c r="O405" i="57" s="1"/>
  <c r="P405" i="57" s="1"/>
  <c r="Q405" i="57" s="1"/>
  <c r="R405" i="57" s="1"/>
  <c r="S405" i="57" s="1"/>
  <c r="T400" i="57"/>
  <c r="S400" i="57"/>
  <c r="R400" i="57"/>
  <c r="Q400" i="57"/>
  <c r="P400" i="57"/>
  <c r="O400" i="57"/>
  <c r="N400" i="57"/>
  <c r="M400" i="57"/>
  <c r="L400" i="57"/>
  <c r="K400" i="57"/>
  <c r="J400" i="57"/>
  <c r="I400" i="57"/>
  <c r="H400" i="57"/>
  <c r="G400" i="57"/>
  <c r="F400" i="57"/>
  <c r="E400" i="57"/>
  <c r="D400" i="57"/>
  <c r="T398" i="57"/>
  <c r="T399" i="57" s="1"/>
  <c r="S398" i="57"/>
  <c r="S399" i="57" s="1"/>
  <c r="R398" i="57"/>
  <c r="R399" i="57" s="1"/>
  <c r="Q398" i="57"/>
  <c r="Q399" i="57" s="1"/>
  <c r="P398" i="57"/>
  <c r="P399" i="57" s="1"/>
  <c r="O398" i="57"/>
  <c r="O399" i="57" s="1"/>
  <c r="N398" i="57"/>
  <c r="N399" i="57" s="1"/>
  <c r="M398" i="57"/>
  <c r="M399" i="57" s="1"/>
  <c r="L398" i="57"/>
  <c r="L399" i="57" s="1"/>
  <c r="K398" i="57"/>
  <c r="K399" i="57" s="1"/>
  <c r="J398" i="57"/>
  <c r="J399" i="57" s="1"/>
  <c r="I398" i="57"/>
  <c r="I399" i="57" s="1"/>
  <c r="H398" i="57"/>
  <c r="H399" i="57" s="1"/>
  <c r="G398" i="57"/>
  <c r="G399" i="57" s="1"/>
  <c r="F398" i="57"/>
  <c r="F399" i="57" s="1"/>
  <c r="E398" i="57"/>
  <c r="E399" i="57" s="1"/>
  <c r="D398" i="57"/>
  <c r="D399" i="57" s="1"/>
  <c r="E396" i="57"/>
  <c r="F396" i="57" s="1"/>
  <c r="G396" i="57" s="1"/>
  <c r="H396" i="57" s="1"/>
  <c r="I396" i="57" s="1"/>
  <c r="J396" i="57" s="1"/>
  <c r="K396" i="57" s="1"/>
  <c r="L396" i="57" s="1"/>
  <c r="M396" i="57" s="1"/>
  <c r="N396" i="57" s="1"/>
  <c r="O396" i="57" s="1"/>
  <c r="P396" i="57" s="1"/>
  <c r="Q396" i="57" s="1"/>
  <c r="R396" i="57" s="1"/>
  <c r="S396" i="57" s="1"/>
  <c r="T396" i="57" s="1"/>
  <c r="U391" i="57"/>
  <c r="T391" i="57"/>
  <c r="S391" i="57"/>
  <c r="R391" i="57"/>
  <c r="Q391" i="57"/>
  <c r="P391" i="57"/>
  <c r="O391" i="57"/>
  <c r="N391" i="57"/>
  <c r="M391" i="57"/>
  <c r="L391" i="57"/>
  <c r="K391" i="57"/>
  <c r="J391" i="57"/>
  <c r="I391" i="57"/>
  <c r="H391" i="57"/>
  <c r="G391" i="57"/>
  <c r="F391" i="57"/>
  <c r="E391" i="57"/>
  <c r="D391" i="57"/>
  <c r="U389" i="57"/>
  <c r="U390" i="57" s="1"/>
  <c r="T389" i="57"/>
  <c r="T390" i="57" s="1"/>
  <c r="S389" i="57"/>
  <c r="S390" i="57" s="1"/>
  <c r="R389" i="57"/>
  <c r="R390" i="57" s="1"/>
  <c r="Q389" i="57"/>
  <c r="Q390" i="57" s="1"/>
  <c r="P389" i="57"/>
  <c r="P390" i="57" s="1"/>
  <c r="O389" i="57"/>
  <c r="O390" i="57" s="1"/>
  <c r="N389" i="57"/>
  <c r="N390" i="57" s="1"/>
  <c r="M389" i="57"/>
  <c r="M390" i="57" s="1"/>
  <c r="L389" i="57"/>
  <c r="L390" i="57" s="1"/>
  <c r="K389" i="57"/>
  <c r="K390" i="57" s="1"/>
  <c r="J389" i="57"/>
  <c r="J390" i="57" s="1"/>
  <c r="I389" i="57"/>
  <c r="I390" i="57" s="1"/>
  <c r="H389" i="57"/>
  <c r="H390" i="57" s="1"/>
  <c r="G389" i="57"/>
  <c r="G390" i="57" s="1"/>
  <c r="F389" i="57"/>
  <c r="F390" i="57" s="1"/>
  <c r="E389" i="57"/>
  <c r="E390" i="57" s="1"/>
  <c r="D389" i="57"/>
  <c r="D390" i="57" s="1"/>
  <c r="E387" i="57"/>
  <c r="F387" i="57" s="1"/>
  <c r="G387" i="57" s="1"/>
  <c r="H387" i="57" s="1"/>
  <c r="I387" i="57" s="1"/>
  <c r="J387" i="57" s="1"/>
  <c r="K387" i="57" s="1"/>
  <c r="L387" i="57" s="1"/>
  <c r="M387" i="57" s="1"/>
  <c r="N387" i="57" s="1"/>
  <c r="O387" i="57" s="1"/>
  <c r="P387" i="57" s="1"/>
  <c r="Q387" i="57" s="1"/>
  <c r="R387" i="57" s="1"/>
  <c r="S387" i="57" s="1"/>
  <c r="T387" i="57" s="1"/>
  <c r="U387" i="57" s="1"/>
  <c r="V382" i="57"/>
  <c r="U382" i="57"/>
  <c r="T382" i="57"/>
  <c r="S382" i="57"/>
  <c r="R382" i="57"/>
  <c r="Q382" i="57"/>
  <c r="P382" i="57"/>
  <c r="O382" i="57"/>
  <c r="N382" i="57"/>
  <c r="M382" i="57"/>
  <c r="L382" i="57"/>
  <c r="K382" i="57"/>
  <c r="J382" i="57"/>
  <c r="I382" i="57"/>
  <c r="H382" i="57"/>
  <c r="G382" i="57"/>
  <c r="F382" i="57"/>
  <c r="E382" i="57"/>
  <c r="D382" i="57"/>
  <c r="V380" i="57"/>
  <c r="V381" i="57" s="1"/>
  <c r="U380" i="57"/>
  <c r="U381" i="57" s="1"/>
  <c r="T380" i="57"/>
  <c r="T381" i="57" s="1"/>
  <c r="S380" i="57"/>
  <c r="S381" i="57" s="1"/>
  <c r="R380" i="57"/>
  <c r="R381" i="57" s="1"/>
  <c r="Q380" i="57"/>
  <c r="Q381" i="57" s="1"/>
  <c r="P380" i="57"/>
  <c r="P381" i="57" s="1"/>
  <c r="O380" i="57"/>
  <c r="O381" i="57" s="1"/>
  <c r="N380" i="57"/>
  <c r="N381" i="57" s="1"/>
  <c r="M380" i="57"/>
  <c r="M381" i="57" s="1"/>
  <c r="L380" i="57"/>
  <c r="L381" i="57" s="1"/>
  <c r="K380" i="57"/>
  <c r="K381" i="57" s="1"/>
  <c r="J380" i="57"/>
  <c r="J381" i="57" s="1"/>
  <c r="I380" i="57"/>
  <c r="I381" i="57" s="1"/>
  <c r="H380" i="57"/>
  <c r="H381" i="57" s="1"/>
  <c r="G380" i="57"/>
  <c r="G381" i="57" s="1"/>
  <c r="F380" i="57"/>
  <c r="F381" i="57" s="1"/>
  <c r="E380" i="57"/>
  <c r="E381" i="57" s="1"/>
  <c r="D380" i="57"/>
  <c r="D381" i="57" s="1"/>
  <c r="E378" i="57"/>
  <c r="F378" i="57" s="1"/>
  <c r="G378" i="57" s="1"/>
  <c r="H378" i="57" s="1"/>
  <c r="I378" i="57" s="1"/>
  <c r="J378" i="57" s="1"/>
  <c r="K378" i="57" s="1"/>
  <c r="L378" i="57" s="1"/>
  <c r="M378" i="57" s="1"/>
  <c r="N378" i="57" s="1"/>
  <c r="O378" i="57" s="1"/>
  <c r="P378" i="57" s="1"/>
  <c r="Q378" i="57" s="1"/>
  <c r="R378" i="57" s="1"/>
  <c r="S378" i="57" s="1"/>
  <c r="T378" i="57" s="1"/>
  <c r="U378" i="57" s="1"/>
  <c r="V378" i="57" s="1"/>
  <c r="W373" i="57"/>
  <c r="V373" i="57"/>
  <c r="U373" i="57"/>
  <c r="T373" i="57"/>
  <c r="S373" i="57"/>
  <c r="R373" i="57"/>
  <c r="Q373" i="57"/>
  <c r="P373" i="57"/>
  <c r="O373" i="57"/>
  <c r="N373" i="57"/>
  <c r="M373" i="57"/>
  <c r="L373" i="57"/>
  <c r="K373" i="57"/>
  <c r="J373" i="57"/>
  <c r="I373" i="57"/>
  <c r="H373" i="57"/>
  <c r="G373" i="57"/>
  <c r="F373" i="57"/>
  <c r="E373" i="57"/>
  <c r="D373" i="57"/>
  <c r="W371" i="57"/>
  <c r="W372" i="57" s="1"/>
  <c r="V371" i="57"/>
  <c r="V372" i="57" s="1"/>
  <c r="U371" i="57"/>
  <c r="U372" i="57" s="1"/>
  <c r="T371" i="57"/>
  <c r="T372" i="57" s="1"/>
  <c r="S371" i="57"/>
  <c r="S372" i="57" s="1"/>
  <c r="R371" i="57"/>
  <c r="R372" i="57" s="1"/>
  <c r="Q371" i="57"/>
  <c r="Q372" i="57" s="1"/>
  <c r="P371" i="57"/>
  <c r="P372" i="57" s="1"/>
  <c r="O371" i="57"/>
  <c r="O372" i="57" s="1"/>
  <c r="N371" i="57"/>
  <c r="N372" i="57" s="1"/>
  <c r="M371" i="57"/>
  <c r="M372" i="57" s="1"/>
  <c r="L371" i="57"/>
  <c r="L372" i="57" s="1"/>
  <c r="K371" i="57"/>
  <c r="K372" i="57" s="1"/>
  <c r="J371" i="57"/>
  <c r="J372" i="57" s="1"/>
  <c r="I371" i="57"/>
  <c r="I372" i="57" s="1"/>
  <c r="H371" i="57"/>
  <c r="H372" i="57" s="1"/>
  <c r="G371" i="57"/>
  <c r="G372" i="57" s="1"/>
  <c r="F371" i="57"/>
  <c r="F372" i="57" s="1"/>
  <c r="E371" i="57"/>
  <c r="E372" i="57" s="1"/>
  <c r="D371" i="57"/>
  <c r="D372" i="57" s="1"/>
  <c r="E369" i="57"/>
  <c r="F369" i="57" s="1"/>
  <c r="G369" i="57" s="1"/>
  <c r="H369" i="57" s="1"/>
  <c r="I369" i="57" s="1"/>
  <c r="J369" i="57" s="1"/>
  <c r="K369" i="57" s="1"/>
  <c r="L369" i="57" s="1"/>
  <c r="M369" i="57" s="1"/>
  <c r="N369" i="57" s="1"/>
  <c r="O369" i="57" s="1"/>
  <c r="P369" i="57" s="1"/>
  <c r="Q369" i="57" s="1"/>
  <c r="R369" i="57" s="1"/>
  <c r="S369" i="57" s="1"/>
  <c r="T369" i="57" s="1"/>
  <c r="U369" i="57" s="1"/>
  <c r="V369" i="57" s="1"/>
  <c r="W369" i="57" s="1"/>
  <c r="X364" i="57"/>
  <c r="W364" i="57"/>
  <c r="V364" i="57"/>
  <c r="U364" i="57"/>
  <c r="T364" i="57"/>
  <c r="S364" i="57"/>
  <c r="R364" i="57"/>
  <c r="Q364" i="57"/>
  <c r="P364" i="57"/>
  <c r="O364" i="57"/>
  <c r="N364" i="57"/>
  <c r="M364" i="57"/>
  <c r="L364" i="57"/>
  <c r="K364" i="57"/>
  <c r="J364" i="57"/>
  <c r="I364" i="57"/>
  <c r="H364" i="57"/>
  <c r="G364" i="57"/>
  <c r="F364" i="57"/>
  <c r="E364" i="57"/>
  <c r="D364" i="57"/>
  <c r="X362" i="57"/>
  <c r="X363" i="57" s="1"/>
  <c r="W362" i="57"/>
  <c r="W363" i="57" s="1"/>
  <c r="V362" i="57"/>
  <c r="V363" i="57" s="1"/>
  <c r="U362" i="57"/>
  <c r="U363" i="57" s="1"/>
  <c r="T362" i="57"/>
  <c r="T363" i="57" s="1"/>
  <c r="S362" i="57"/>
  <c r="S363" i="57" s="1"/>
  <c r="R362" i="57"/>
  <c r="R363" i="57" s="1"/>
  <c r="Q362" i="57"/>
  <c r="Q363" i="57" s="1"/>
  <c r="P362" i="57"/>
  <c r="P363" i="57" s="1"/>
  <c r="O362" i="57"/>
  <c r="O363" i="57" s="1"/>
  <c r="N362" i="57"/>
  <c r="N363" i="57" s="1"/>
  <c r="M362" i="57"/>
  <c r="M363" i="57" s="1"/>
  <c r="L362" i="57"/>
  <c r="L363" i="57" s="1"/>
  <c r="K362" i="57"/>
  <c r="K363" i="57" s="1"/>
  <c r="J362" i="57"/>
  <c r="J363" i="57" s="1"/>
  <c r="I362" i="57"/>
  <c r="I363" i="57" s="1"/>
  <c r="H362" i="57"/>
  <c r="H363" i="57" s="1"/>
  <c r="G362" i="57"/>
  <c r="G363" i="57" s="1"/>
  <c r="F362" i="57"/>
  <c r="F363" i="57" s="1"/>
  <c r="E362" i="57"/>
  <c r="E363" i="57" s="1"/>
  <c r="D362" i="57"/>
  <c r="D363" i="57" s="1"/>
  <c r="E360" i="57"/>
  <c r="F360" i="57" s="1"/>
  <c r="G360" i="57" s="1"/>
  <c r="H360" i="57" s="1"/>
  <c r="I360" i="57" s="1"/>
  <c r="J360" i="57" s="1"/>
  <c r="K360" i="57" s="1"/>
  <c r="L360" i="57" s="1"/>
  <c r="M360" i="57" s="1"/>
  <c r="N360" i="57" s="1"/>
  <c r="O360" i="57" s="1"/>
  <c r="P360" i="57" s="1"/>
  <c r="Q360" i="57" s="1"/>
  <c r="R360" i="57" s="1"/>
  <c r="S360" i="57" s="1"/>
  <c r="T360" i="57" s="1"/>
  <c r="U360" i="57" s="1"/>
  <c r="V360" i="57" s="1"/>
  <c r="W360" i="57" s="1"/>
  <c r="X360" i="57" s="1"/>
  <c r="Y355" i="57"/>
  <c r="X355" i="57"/>
  <c r="W355" i="57"/>
  <c r="V355" i="57"/>
  <c r="U355" i="57"/>
  <c r="T355" i="57"/>
  <c r="S355" i="57"/>
  <c r="R355" i="57"/>
  <c r="Q355" i="57"/>
  <c r="P355" i="57"/>
  <c r="O355" i="57"/>
  <c r="N355" i="57"/>
  <c r="M355" i="57"/>
  <c r="L355" i="57"/>
  <c r="K355" i="57"/>
  <c r="J355" i="57"/>
  <c r="I355" i="57"/>
  <c r="H355" i="57"/>
  <c r="G355" i="57"/>
  <c r="F355" i="57"/>
  <c r="E355" i="57"/>
  <c r="D355" i="57"/>
  <c r="Y353" i="57"/>
  <c r="Y354" i="57" s="1"/>
  <c r="X353" i="57"/>
  <c r="X354" i="57" s="1"/>
  <c r="W353" i="57"/>
  <c r="W354" i="57" s="1"/>
  <c r="V353" i="57"/>
  <c r="V354" i="57" s="1"/>
  <c r="U353" i="57"/>
  <c r="U354" i="57" s="1"/>
  <c r="T353" i="57"/>
  <c r="T354" i="57" s="1"/>
  <c r="S353" i="57"/>
  <c r="S354" i="57" s="1"/>
  <c r="R353" i="57"/>
  <c r="R354" i="57" s="1"/>
  <c r="Q353" i="57"/>
  <c r="Q354" i="57" s="1"/>
  <c r="P353" i="57"/>
  <c r="P354" i="57" s="1"/>
  <c r="O353" i="57"/>
  <c r="O354" i="57" s="1"/>
  <c r="N353" i="57"/>
  <c r="N354" i="57" s="1"/>
  <c r="M353" i="57"/>
  <c r="M354" i="57" s="1"/>
  <c r="L353" i="57"/>
  <c r="L354" i="57" s="1"/>
  <c r="K353" i="57"/>
  <c r="K354" i="57" s="1"/>
  <c r="J353" i="57"/>
  <c r="J354" i="57" s="1"/>
  <c r="I353" i="57"/>
  <c r="I354" i="57" s="1"/>
  <c r="H353" i="57"/>
  <c r="H354" i="57" s="1"/>
  <c r="G353" i="57"/>
  <c r="G354" i="57" s="1"/>
  <c r="F353" i="57"/>
  <c r="F354" i="57" s="1"/>
  <c r="E353" i="57"/>
  <c r="E354" i="57" s="1"/>
  <c r="D353" i="57"/>
  <c r="D354" i="57" s="1"/>
  <c r="E351" i="57"/>
  <c r="F351" i="57" s="1"/>
  <c r="G351" i="57" s="1"/>
  <c r="H351" i="57" s="1"/>
  <c r="I351" i="57" s="1"/>
  <c r="J351" i="57" s="1"/>
  <c r="K351" i="57" s="1"/>
  <c r="L351" i="57" s="1"/>
  <c r="M351" i="57" s="1"/>
  <c r="N351" i="57" s="1"/>
  <c r="O351" i="57" s="1"/>
  <c r="P351" i="57" s="1"/>
  <c r="Q351" i="57" s="1"/>
  <c r="R351" i="57" s="1"/>
  <c r="S351" i="57" s="1"/>
  <c r="T351" i="57" s="1"/>
  <c r="U351" i="57" s="1"/>
  <c r="V351" i="57" s="1"/>
  <c r="W351" i="57" s="1"/>
  <c r="X351" i="57" s="1"/>
  <c r="Y351" i="57" s="1"/>
  <c r="Z346" i="57"/>
  <c r="Y346" i="57"/>
  <c r="X346" i="57"/>
  <c r="W346" i="57"/>
  <c r="V346" i="57"/>
  <c r="U346" i="57"/>
  <c r="T346" i="57"/>
  <c r="S346" i="57"/>
  <c r="R346" i="57"/>
  <c r="Q346" i="57"/>
  <c r="P346" i="57"/>
  <c r="O346" i="57"/>
  <c r="N346" i="57"/>
  <c r="M346" i="57"/>
  <c r="L346" i="57"/>
  <c r="K346" i="57"/>
  <c r="J346" i="57"/>
  <c r="I346" i="57"/>
  <c r="H346" i="57"/>
  <c r="G346" i="57"/>
  <c r="F346" i="57"/>
  <c r="E346" i="57"/>
  <c r="D346" i="57"/>
  <c r="Z344" i="57"/>
  <c r="Z345" i="57" s="1"/>
  <c r="Y344" i="57"/>
  <c r="Y345" i="57" s="1"/>
  <c r="X344" i="57"/>
  <c r="X345" i="57" s="1"/>
  <c r="W344" i="57"/>
  <c r="W345" i="57" s="1"/>
  <c r="V344" i="57"/>
  <c r="V345" i="57" s="1"/>
  <c r="U344" i="57"/>
  <c r="U345" i="57" s="1"/>
  <c r="T344" i="57"/>
  <c r="T345" i="57" s="1"/>
  <c r="S344" i="57"/>
  <c r="S345" i="57" s="1"/>
  <c r="R344" i="57"/>
  <c r="R345" i="57" s="1"/>
  <c r="Q344" i="57"/>
  <c r="Q345" i="57" s="1"/>
  <c r="P344" i="57"/>
  <c r="P345" i="57" s="1"/>
  <c r="O344" i="57"/>
  <c r="O345" i="57" s="1"/>
  <c r="N344" i="57"/>
  <c r="N345" i="57" s="1"/>
  <c r="M344" i="57"/>
  <c r="M345" i="57" s="1"/>
  <c r="L344" i="57"/>
  <c r="L345" i="57" s="1"/>
  <c r="K344" i="57"/>
  <c r="K345" i="57" s="1"/>
  <c r="J344" i="57"/>
  <c r="J345" i="57" s="1"/>
  <c r="I344" i="57"/>
  <c r="I345" i="57" s="1"/>
  <c r="H344" i="57"/>
  <c r="H345" i="57" s="1"/>
  <c r="G344" i="57"/>
  <c r="G345" i="57" s="1"/>
  <c r="F344" i="57"/>
  <c r="F345" i="57" s="1"/>
  <c r="E344" i="57"/>
  <c r="E345" i="57" s="1"/>
  <c r="D344" i="57"/>
  <c r="D345" i="57" s="1"/>
  <c r="E342" i="57"/>
  <c r="F342" i="57" s="1"/>
  <c r="G342" i="57" s="1"/>
  <c r="H342" i="57" s="1"/>
  <c r="I342" i="57" s="1"/>
  <c r="J342" i="57" s="1"/>
  <c r="K342" i="57" s="1"/>
  <c r="L342" i="57" s="1"/>
  <c r="M342" i="57" s="1"/>
  <c r="N342" i="57" s="1"/>
  <c r="O342" i="57" s="1"/>
  <c r="P342" i="57" s="1"/>
  <c r="Q342" i="57" s="1"/>
  <c r="R342" i="57" s="1"/>
  <c r="S342" i="57" s="1"/>
  <c r="T342" i="57" s="1"/>
  <c r="U342" i="57" s="1"/>
  <c r="V342" i="57" s="1"/>
  <c r="W342" i="57" s="1"/>
  <c r="X342" i="57" s="1"/>
  <c r="Y342" i="57" s="1"/>
  <c r="Z342" i="57" s="1"/>
  <c r="AA337" i="57"/>
  <c r="Z337" i="57"/>
  <c r="Y337" i="57"/>
  <c r="X337" i="57"/>
  <c r="W337" i="57"/>
  <c r="V337" i="57"/>
  <c r="U337" i="57"/>
  <c r="T337" i="57"/>
  <c r="S337" i="57"/>
  <c r="R337" i="57"/>
  <c r="Q337" i="57"/>
  <c r="P337" i="57"/>
  <c r="O337" i="57"/>
  <c r="N337" i="57"/>
  <c r="M337" i="57"/>
  <c r="L337" i="57"/>
  <c r="K337" i="57"/>
  <c r="J337" i="57"/>
  <c r="I337" i="57"/>
  <c r="H337" i="57"/>
  <c r="G337" i="57"/>
  <c r="F337" i="57"/>
  <c r="E337" i="57"/>
  <c r="D337" i="57"/>
  <c r="AA335" i="57"/>
  <c r="AA336" i="57" s="1"/>
  <c r="Z335" i="57"/>
  <c r="Z336" i="57" s="1"/>
  <c r="Y335" i="57"/>
  <c r="Y336" i="57" s="1"/>
  <c r="X335" i="57"/>
  <c r="X336" i="57" s="1"/>
  <c r="W335" i="57"/>
  <c r="W336" i="57" s="1"/>
  <c r="V335" i="57"/>
  <c r="V336" i="57" s="1"/>
  <c r="U335" i="57"/>
  <c r="U336" i="57" s="1"/>
  <c r="T335" i="57"/>
  <c r="T336" i="57" s="1"/>
  <c r="S335" i="57"/>
  <c r="S336" i="57" s="1"/>
  <c r="R335" i="57"/>
  <c r="R336" i="57" s="1"/>
  <c r="Q335" i="57"/>
  <c r="Q336" i="57" s="1"/>
  <c r="P335" i="57"/>
  <c r="P336" i="57" s="1"/>
  <c r="O335" i="57"/>
  <c r="O336" i="57" s="1"/>
  <c r="N335" i="57"/>
  <c r="N336" i="57" s="1"/>
  <c r="M335" i="57"/>
  <c r="M336" i="57" s="1"/>
  <c r="L335" i="57"/>
  <c r="L336" i="57" s="1"/>
  <c r="K335" i="57"/>
  <c r="K336" i="57" s="1"/>
  <c r="J335" i="57"/>
  <c r="J336" i="57" s="1"/>
  <c r="I335" i="57"/>
  <c r="I336" i="57" s="1"/>
  <c r="H335" i="57"/>
  <c r="H336" i="57" s="1"/>
  <c r="G335" i="57"/>
  <c r="G336" i="57" s="1"/>
  <c r="F335" i="57"/>
  <c r="F336" i="57" s="1"/>
  <c r="E335" i="57"/>
  <c r="E336" i="57" s="1"/>
  <c r="D335" i="57"/>
  <c r="D336" i="57" s="1"/>
  <c r="E333" i="57"/>
  <c r="F333" i="57" s="1"/>
  <c r="G333" i="57" s="1"/>
  <c r="H333" i="57" s="1"/>
  <c r="I333" i="57" s="1"/>
  <c r="J333" i="57" s="1"/>
  <c r="K333" i="57" s="1"/>
  <c r="L333" i="57" s="1"/>
  <c r="M333" i="57" s="1"/>
  <c r="N333" i="57" s="1"/>
  <c r="O333" i="57" s="1"/>
  <c r="P333" i="57" s="1"/>
  <c r="Q333" i="57" s="1"/>
  <c r="R333" i="57" s="1"/>
  <c r="S333" i="57" s="1"/>
  <c r="T333" i="57" s="1"/>
  <c r="U333" i="57" s="1"/>
  <c r="V333" i="57" s="1"/>
  <c r="W333" i="57" s="1"/>
  <c r="X333" i="57" s="1"/>
  <c r="Y333" i="57" s="1"/>
  <c r="Z333" i="57" s="1"/>
  <c r="AA333" i="57" s="1"/>
  <c r="AB328" i="57"/>
  <c r="AA328" i="57"/>
  <c r="Z328" i="57"/>
  <c r="Y328" i="57"/>
  <c r="X328" i="57"/>
  <c r="W328" i="57"/>
  <c r="V328" i="57"/>
  <c r="U328" i="57"/>
  <c r="T328" i="57"/>
  <c r="S328" i="57"/>
  <c r="R328" i="57"/>
  <c r="Q328" i="57"/>
  <c r="P328" i="57"/>
  <c r="O328" i="57"/>
  <c r="N328" i="57"/>
  <c r="M328" i="57"/>
  <c r="L328" i="57"/>
  <c r="K328" i="57"/>
  <c r="J328" i="57"/>
  <c r="I328" i="57"/>
  <c r="H328" i="57"/>
  <c r="G328" i="57"/>
  <c r="F328" i="57"/>
  <c r="E328" i="57"/>
  <c r="D328" i="57"/>
  <c r="AB326" i="57"/>
  <c r="AB327" i="57" s="1"/>
  <c r="AA326" i="57"/>
  <c r="AA327" i="57" s="1"/>
  <c r="Z326" i="57"/>
  <c r="Z327" i="57" s="1"/>
  <c r="Y326" i="57"/>
  <c r="Y327" i="57" s="1"/>
  <c r="X326" i="57"/>
  <c r="X327" i="57" s="1"/>
  <c r="W326" i="57"/>
  <c r="W327" i="57" s="1"/>
  <c r="V326" i="57"/>
  <c r="V327" i="57" s="1"/>
  <c r="U326" i="57"/>
  <c r="U327" i="57" s="1"/>
  <c r="T326" i="57"/>
  <c r="T327" i="57" s="1"/>
  <c r="S326" i="57"/>
  <c r="S327" i="57" s="1"/>
  <c r="R326" i="57"/>
  <c r="R327" i="57" s="1"/>
  <c r="Q326" i="57"/>
  <c r="Q327" i="57" s="1"/>
  <c r="P326" i="57"/>
  <c r="P327" i="57" s="1"/>
  <c r="O326" i="57"/>
  <c r="O327" i="57" s="1"/>
  <c r="N326" i="57"/>
  <c r="N327" i="57" s="1"/>
  <c r="M326" i="57"/>
  <c r="M327" i="57" s="1"/>
  <c r="L326" i="57"/>
  <c r="L327" i="57" s="1"/>
  <c r="K326" i="57"/>
  <c r="K327" i="57" s="1"/>
  <c r="J326" i="57"/>
  <c r="J327" i="57" s="1"/>
  <c r="I326" i="57"/>
  <c r="I327" i="57" s="1"/>
  <c r="H326" i="57"/>
  <c r="H327" i="57" s="1"/>
  <c r="G326" i="57"/>
  <c r="G327" i="57" s="1"/>
  <c r="F326" i="57"/>
  <c r="F327" i="57" s="1"/>
  <c r="E326" i="57"/>
  <c r="E327" i="57" s="1"/>
  <c r="D326" i="57"/>
  <c r="D327" i="57" s="1"/>
  <c r="E324" i="57"/>
  <c r="F324" i="57" s="1"/>
  <c r="G324" i="57" s="1"/>
  <c r="H324" i="57" s="1"/>
  <c r="I324" i="57" s="1"/>
  <c r="J324" i="57" s="1"/>
  <c r="K324" i="57" s="1"/>
  <c r="L324" i="57" s="1"/>
  <c r="M324" i="57" s="1"/>
  <c r="N324" i="57" s="1"/>
  <c r="O324" i="57" s="1"/>
  <c r="P324" i="57" s="1"/>
  <c r="Q324" i="57" s="1"/>
  <c r="R324" i="57" s="1"/>
  <c r="S324" i="57" s="1"/>
  <c r="T324" i="57" s="1"/>
  <c r="U324" i="57" s="1"/>
  <c r="V324" i="57" s="1"/>
  <c r="W324" i="57" s="1"/>
  <c r="X324" i="57" s="1"/>
  <c r="Y324" i="57" s="1"/>
  <c r="Z324" i="57" s="1"/>
  <c r="AA324" i="57" s="1"/>
  <c r="AB324" i="57" s="1"/>
  <c r="AC319" i="57"/>
  <c r="AB319" i="57"/>
  <c r="AA319" i="57"/>
  <c r="Z319" i="57"/>
  <c r="Y319" i="57"/>
  <c r="X319" i="57"/>
  <c r="W319" i="57"/>
  <c r="V319" i="57"/>
  <c r="U319" i="57"/>
  <c r="T319" i="57"/>
  <c r="S319" i="57"/>
  <c r="R319" i="57"/>
  <c r="Q319" i="57"/>
  <c r="P319" i="57"/>
  <c r="O319" i="57"/>
  <c r="N319" i="57"/>
  <c r="M319" i="57"/>
  <c r="L319" i="57"/>
  <c r="K319" i="57"/>
  <c r="J319" i="57"/>
  <c r="I319" i="57"/>
  <c r="H319" i="57"/>
  <c r="G319" i="57"/>
  <c r="F319" i="57"/>
  <c r="E319" i="57"/>
  <c r="D319" i="57"/>
  <c r="AC317" i="57"/>
  <c r="AC318" i="57" s="1"/>
  <c r="AB317" i="57"/>
  <c r="AB318" i="57" s="1"/>
  <c r="AA317" i="57"/>
  <c r="AA318" i="57" s="1"/>
  <c r="Z317" i="57"/>
  <c r="Z318" i="57" s="1"/>
  <c r="Y317" i="57"/>
  <c r="Y318" i="57" s="1"/>
  <c r="X317" i="57"/>
  <c r="X318" i="57" s="1"/>
  <c r="W317" i="57"/>
  <c r="W318" i="57" s="1"/>
  <c r="V317" i="57"/>
  <c r="V318" i="57" s="1"/>
  <c r="U317" i="57"/>
  <c r="U318" i="57" s="1"/>
  <c r="T317" i="57"/>
  <c r="T318" i="57" s="1"/>
  <c r="S317" i="57"/>
  <c r="S318" i="57" s="1"/>
  <c r="R317" i="57"/>
  <c r="R318" i="57" s="1"/>
  <c r="Q317" i="57"/>
  <c r="Q318" i="57" s="1"/>
  <c r="P317" i="57"/>
  <c r="P318" i="57" s="1"/>
  <c r="O317" i="57"/>
  <c r="O318" i="57" s="1"/>
  <c r="N317" i="57"/>
  <c r="N318" i="57" s="1"/>
  <c r="M317" i="57"/>
  <c r="M318" i="57" s="1"/>
  <c r="L317" i="57"/>
  <c r="L318" i="57" s="1"/>
  <c r="K317" i="57"/>
  <c r="K318" i="57" s="1"/>
  <c r="J317" i="57"/>
  <c r="J318" i="57" s="1"/>
  <c r="I317" i="57"/>
  <c r="I318" i="57" s="1"/>
  <c r="H317" i="57"/>
  <c r="H318" i="57" s="1"/>
  <c r="G317" i="57"/>
  <c r="G318" i="57" s="1"/>
  <c r="F317" i="57"/>
  <c r="F318" i="57" s="1"/>
  <c r="E317" i="57"/>
  <c r="E318" i="57" s="1"/>
  <c r="D317" i="57"/>
  <c r="D318" i="57" s="1"/>
  <c r="E315" i="57"/>
  <c r="F315" i="57" s="1"/>
  <c r="G315" i="57" s="1"/>
  <c r="H315" i="57" s="1"/>
  <c r="I315" i="57" s="1"/>
  <c r="J315" i="57" s="1"/>
  <c r="K315" i="57" s="1"/>
  <c r="L315" i="57" s="1"/>
  <c r="M315" i="57" s="1"/>
  <c r="N315" i="57" s="1"/>
  <c r="O315" i="57" s="1"/>
  <c r="P315" i="57" s="1"/>
  <c r="Q315" i="57" s="1"/>
  <c r="R315" i="57" s="1"/>
  <c r="S315" i="57" s="1"/>
  <c r="T315" i="57" s="1"/>
  <c r="U315" i="57" s="1"/>
  <c r="V315" i="57" s="1"/>
  <c r="W315" i="57" s="1"/>
  <c r="X315" i="57" s="1"/>
  <c r="Y315" i="57" s="1"/>
  <c r="Z315" i="57" s="1"/>
  <c r="AA315" i="57" s="1"/>
  <c r="AB315" i="57" s="1"/>
  <c r="AC315" i="57" s="1"/>
  <c r="AD310" i="57"/>
  <c r="AC310" i="57"/>
  <c r="AB310" i="57"/>
  <c r="AA310" i="57"/>
  <c r="Z310" i="57"/>
  <c r="Y310" i="57"/>
  <c r="X310" i="57"/>
  <c r="W310" i="57"/>
  <c r="V310" i="57"/>
  <c r="U310" i="57"/>
  <c r="T310" i="57"/>
  <c r="S310" i="57"/>
  <c r="R310" i="57"/>
  <c r="Q310" i="57"/>
  <c r="P310" i="57"/>
  <c r="O310" i="57"/>
  <c r="N310" i="57"/>
  <c r="M310" i="57"/>
  <c r="L310" i="57"/>
  <c r="K310" i="57"/>
  <c r="J310" i="57"/>
  <c r="I310" i="57"/>
  <c r="H310" i="57"/>
  <c r="G310" i="57"/>
  <c r="F310" i="57"/>
  <c r="E310" i="57"/>
  <c r="D310" i="57"/>
  <c r="AD308" i="57"/>
  <c r="AD309" i="57" s="1"/>
  <c r="AC308" i="57"/>
  <c r="AC309" i="57" s="1"/>
  <c r="AB308" i="57"/>
  <c r="AB309" i="57" s="1"/>
  <c r="AA308" i="57"/>
  <c r="AA309" i="57" s="1"/>
  <c r="Z308" i="57"/>
  <c r="Z309" i="57" s="1"/>
  <c r="Y308" i="57"/>
  <c r="Y309" i="57" s="1"/>
  <c r="X308" i="57"/>
  <c r="X309" i="57" s="1"/>
  <c r="W308" i="57"/>
  <c r="W309" i="57" s="1"/>
  <c r="V308" i="57"/>
  <c r="V309" i="57" s="1"/>
  <c r="U308" i="57"/>
  <c r="U309" i="57" s="1"/>
  <c r="T308" i="57"/>
  <c r="T309" i="57" s="1"/>
  <c r="S308" i="57"/>
  <c r="S309" i="57" s="1"/>
  <c r="R308" i="57"/>
  <c r="R309" i="57" s="1"/>
  <c r="Q308" i="57"/>
  <c r="Q309" i="57" s="1"/>
  <c r="P308" i="57"/>
  <c r="P309" i="57" s="1"/>
  <c r="O308" i="57"/>
  <c r="O309" i="57" s="1"/>
  <c r="N308" i="57"/>
  <c r="N309" i="57" s="1"/>
  <c r="M308" i="57"/>
  <c r="M309" i="57" s="1"/>
  <c r="L308" i="57"/>
  <c r="L309" i="57" s="1"/>
  <c r="K308" i="57"/>
  <c r="K309" i="57" s="1"/>
  <c r="J308" i="57"/>
  <c r="J309" i="57" s="1"/>
  <c r="I308" i="57"/>
  <c r="I309" i="57" s="1"/>
  <c r="H308" i="57"/>
  <c r="H309" i="57" s="1"/>
  <c r="G308" i="57"/>
  <c r="G309" i="57" s="1"/>
  <c r="F308" i="57"/>
  <c r="F309" i="57" s="1"/>
  <c r="E308" i="57"/>
  <c r="E309" i="57" s="1"/>
  <c r="D308" i="57"/>
  <c r="D309" i="57" s="1"/>
  <c r="E306" i="57"/>
  <c r="F306" i="57" s="1"/>
  <c r="G306" i="57" s="1"/>
  <c r="H306" i="57" s="1"/>
  <c r="I306" i="57" s="1"/>
  <c r="J306" i="57" s="1"/>
  <c r="K306" i="57" s="1"/>
  <c r="L306" i="57" s="1"/>
  <c r="M306" i="57" s="1"/>
  <c r="N306" i="57" s="1"/>
  <c r="O306" i="57" s="1"/>
  <c r="P306" i="57" s="1"/>
  <c r="Q306" i="57" s="1"/>
  <c r="R306" i="57" s="1"/>
  <c r="S306" i="57" s="1"/>
  <c r="T306" i="57" s="1"/>
  <c r="U306" i="57" s="1"/>
  <c r="V306" i="57" s="1"/>
  <c r="W306" i="57" s="1"/>
  <c r="X306" i="57" s="1"/>
  <c r="Y306" i="57" s="1"/>
  <c r="Z306" i="57" s="1"/>
  <c r="AA306" i="57" s="1"/>
  <c r="AB306" i="57" s="1"/>
  <c r="AC306" i="57" s="1"/>
  <c r="AD306" i="57" s="1"/>
  <c r="AE301" i="57"/>
  <c r="AD301" i="57"/>
  <c r="AC301" i="57"/>
  <c r="AB301" i="57"/>
  <c r="AA301" i="57"/>
  <c r="Z301" i="57"/>
  <c r="Y301" i="57"/>
  <c r="X301" i="57"/>
  <c r="W301" i="57"/>
  <c r="V301" i="57"/>
  <c r="U301" i="57"/>
  <c r="T301" i="57"/>
  <c r="S301" i="57"/>
  <c r="R301" i="57"/>
  <c r="Q301" i="57"/>
  <c r="P301" i="57"/>
  <c r="O301" i="57"/>
  <c r="N301" i="57"/>
  <c r="M301" i="57"/>
  <c r="L301" i="57"/>
  <c r="K301" i="57"/>
  <c r="J301" i="57"/>
  <c r="I301" i="57"/>
  <c r="H301" i="57"/>
  <c r="G301" i="57"/>
  <c r="F301" i="57"/>
  <c r="E301" i="57"/>
  <c r="D301" i="57"/>
  <c r="AE299" i="57"/>
  <c r="AE300" i="57" s="1"/>
  <c r="AD299" i="57"/>
  <c r="AD300" i="57" s="1"/>
  <c r="AC299" i="57"/>
  <c r="AC300" i="57" s="1"/>
  <c r="AB299" i="57"/>
  <c r="AB300" i="57" s="1"/>
  <c r="AA299" i="57"/>
  <c r="AA300" i="57" s="1"/>
  <c r="Z299" i="57"/>
  <c r="Z300" i="57" s="1"/>
  <c r="Y299" i="57"/>
  <c r="Y300" i="57" s="1"/>
  <c r="X299" i="57"/>
  <c r="X300" i="57" s="1"/>
  <c r="W299" i="57"/>
  <c r="W300" i="57" s="1"/>
  <c r="V299" i="57"/>
  <c r="V300" i="57" s="1"/>
  <c r="U299" i="57"/>
  <c r="U300" i="57" s="1"/>
  <c r="T299" i="57"/>
  <c r="T300" i="57" s="1"/>
  <c r="S299" i="57"/>
  <c r="S300" i="57" s="1"/>
  <c r="R299" i="57"/>
  <c r="R300" i="57" s="1"/>
  <c r="Q299" i="57"/>
  <c r="Q300" i="57" s="1"/>
  <c r="P299" i="57"/>
  <c r="P300" i="57" s="1"/>
  <c r="O299" i="57"/>
  <c r="O300" i="57" s="1"/>
  <c r="N299" i="57"/>
  <c r="N300" i="57" s="1"/>
  <c r="M299" i="57"/>
  <c r="M300" i="57" s="1"/>
  <c r="L299" i="57"/>
  <c r="L300" i="57" s="1"/>
  <c r="K299" i="57"/>
  <c r="K300" i="57" s="1"/>
  <c r="J299" i="57"/>
  <c r="J300" i="57" s="1"/>
  <c r="I299" i="57"/>
  <c r="I300" i="57" s="1"/>
  <c r="H299" i="57"/>
  <c r="H300" i="57" s="1"/>
  <c r="G299" i="57"/>
  <c r="G300" i="57" s="1"/>
  <c r="F299" i="57"/>
  <c r="F300" i="57" s="1"/>
  <c r="E299" i="57"/>
  <c r="E300" i="57" s="1"/>
  <c r="D299" i="57"/>
  <c r="D300" i="57" s="1"/>
  <c r="E297" i="57"/>
  <c r="F297" i="57" s="1"/>
  <c r="G297" i="57" s="1"/>
  <c r="H297" i="57" s="1"/>
  <c r="I297" i="57" s="1"/>
  <c r="J297" i="57" s="1"/>
  <c r="K297" i="57" s="1"/>
  <c r="L297" i="57" s="1"/>
  <c r="M297" i="57" s="1"/>
  <c r="N297" i="57" s="1"/>
  <c r="O297" i="57" s="1"/>
  <c r="P297" i="57" s="1"/>
  <c r="Q297" i="57" s="1"/>
  <c r="R297" i="57" s="1"/>
  <c r="S297" i="57" s="1"/>
  <c r="T297" i="57" s="1"/>
  <c r="U297" i="57" s="1"/>
  <c r="V297" i="57" s="1"/>
  <c r="W297" i="57" s="1"/>
  <c r="X297" i="57" s="1"/>
  <c r="Y297" i="57" s="1"/>
  <c r="Z297" i="57" s="1"/>
  <c r="AA297" i="57" s="1"/>
  <c r="AB297" i="57" s="1"/>
  <c r="AC297" i="57" s="1"/>
  <c r="AD297" i="57" s="1"/>
  <c r="AE297" i="57" s="1"/>
  <c r="AF292" i="57"/>
  <c r="AE292" i="57"/>
  <c r="AD292" i="57"/>
  <c r="AC292" i="57"/>
  <c r="AB292" i="57"/>
  <c r="AA292" i="57"/>
  <c r="Z292" i="57"/>
  <c r="Y292" i="57"/>
  <c r="X292" i="57"/>
  <c r="W292" i="57"/>
  <c r="V292" i="57"/>
  <c r="U292" i="57"/>
  <c r="T292" i="57"/>
  <c r="S292" i="57"/>
  <c r="R292" i="57"/>
  <c r="Q292" i="57"/>
  <c r="P292" i="57"/>
  <c r="O292" i="57"/>
  <c r="N292" i="57"/>
  <c r="M292" i="57"/>
  <c r="L292" i="57"/>
  <c r="K292" i="57"/>
  <c r="J292" i="57"/>
  <c r="I292" i="57"/>
  <c r="H292" i="57"/>
  <c r="G292" i="57"/>
  <c r="F292" i="57"/>
  <c r="E292" i="57"/>
  <c r="D292" i="57"/>
  <c r="AF290" i="57"/>
  <c r="AF291" i="57" s="1"/>
  <c r="AE290" i="57"/>
  <c r="AE291" i="57" s="1"/>
  <c r="AD290" i="57"/>
  <c r="AD291" i="57" s="1"/>
  <c r="AC290" i="57"/>
  <c r="AC291" i="57" s="1"/>
  <c r="AB290" i="57"/>
  <c r="AB291" i="57" s="1"/>
  <c r="AA290" i="57"/>
  <c r="AA291" i="57" s="1"/>
  <c r="Z290" i="57"/>
  <c r="Z291" i="57" s="1"/>
  <c r="Y290" i="57"/>
  <c r="Y291" i="57" s="1"/>
  <c r="X290" i="57"/>
  <c r="X291" i="57" s="1"/>
  <c r="W290" i="57"/>
  <c r="W291" i="57" s="1"/>
  <c r="V290" i="57"/>
  <c r="V291" i="57" s="1"/>
  <c r="U290" i="57"/>
  <c r="U291" i="57" s="1"/>
  <c r="T290" i="57"/>
  <c r="T291" i="57" s="1"/>
  <c r="S290" i="57"/>
  <c r="S291" i="57" s="1"/>
  <c r="R290" i="57"/>
  <c r="R291" i="57" s="1"/>
  <c r="Q290" i="57"/>
  <c r="Q291" i="57" s="1"/>
  <c r="P290" i="57"/>
  <c r="P291" i="57" s="1"/>
  <c r="O290" i="57"/>
  <c r="O291" i="57" s="1"/>
  <c r="N290" i="57"/>
  <c r="N291" i="57" s="1"/>
  <c r="M290" i="57"/>
  <c r="M291" i="57" s="1"/>
  <c r="L290" i="57"/>
  <c r="L291" i="57" s="1"/>
  <c r="K290" i="57"/>
  <c r="K291" i="57" s="1"/>
  <c r="J290" i="57"/>
  <c r="J291" i="57" s="1"/>
  <c r="I290" i="57"/>
  <c r="I291" i="57" s="1"/>
  <c r="H290" i="57"/>
  <c r="H291" i="57" s="1"/>
  <c r="G290" i="57"/>
  <c r="G291" i="57" s="1"/>
  <c r="F290" i="57"/>
  <c r="F291" i="57" s="1"/>
  <c r="E290" i="57"/>
  <c r="E291" i="57" s="1"/>
  <c r="D290" i="57"/>
  <c r="D291" i="57" s="1"/>
  <c r="E288" i="57"/>
  <c r="F288" i="57" s="1"/>
  <c r="G288" i="57" s="1"/>
  <c r="H288" i="57" s="1"/>
  <c r="I288" i="57" s="1"/>
  <c r="J288" i="57" s="1"/>
  <c r="K288" i="57" s="1"/>
  <c r="L288" i="57" s="1"/>
  <c r="M288" i="57" s="1"/>
  <c r="N288" i="57" s="1"/>
  <c r="O288" i="57" s="1"/>
  <c r="P288" i="57" s="1"/>
  <c r="Q288" i="57" s="1"/>
  <c r="R288" i="57" s="1"/>
  <c r="S288" i="57" s="1"/>
  <c r="T288" i="57" s="1"/>
  <c r="U288" i="57" s="1"/>
  <c r="V288" i="57" s="1"/>
  <c r="W288" i="57" s="1"/>
  <c r="X288" i="57" s="1"/>
  <c r="Y288" i="57" s="1"/>
  <c r="Z288" i="57" s="1"/>
  <c r="AA288" i="57" s="1"/>
  <c r="AB288" i="57" s="1"/>
  <c r="AC288" i="57" s="1"/>
  <c r="AD288" i="57" s="1"/>
  <c r="AE288" i="57" s="1"/>
  <c r="AF288" i="57" s="1"/>
  <c r="AG283" i="57"/>
  <c r="AF283" i="57"/>
  <c r="AE283" i="57"/>
  <c r="AD283" i="57"/>
  <c r="AC283" i="57"/>
  <c r="AB283" i="57"/>
  <c r="AA283" i="57"/>
  <c r="Z283" i="57"/>
  <c r="Y283" i="57"/>
  <c r="X283" i="57"/>
  <c r="W283" i="57"/>
  <c r="V283" i="57"/>
  <c r="U283" i="57"/>
  <c r="T283" i="57"/>
  <c r="S283" i="57"/>
  <c r="R283" i="57"/>
  <c r="Q283" i="57"/>
  <c r="P283" i="57"/>
  <c r="O283" i="57"/>
  <c r="N283" i="57"/>
  <c r="M283" i="57"/>
  <c r="L283" i="57"/>
  <c r="K283" i="57"/>
  <c r="J283" i="57"/>
  <c r="I283" i="57"/>
  <c r="H283" i="57"/>
  <c r="G283" i="57"/>
  <c r="F283" i="57"/>
  <c r="E283" i="57"/>
  <c r="D283" i="57"/>
  <c r="AG281" i="57"/>
  <c r="AG282" i="57" s="1"/>
  <c r="AF281" i="57"/>
  <c r="AF282" i="57" s="1"/>
  <c r="AE281" i="57"/>
  <c r="AE282" i="57" s="1"/>
  <c r="AD281" i="57"/>
  <c r="AD282" i="57" s="1"/>
  <c r="AC281" i="57"/>
  <c r="AC282" i="57" s="1"/>
  <c r="AB281" i="57"/>
  <c r="AB282" i="57" s="1"/>
  <c r="AA281" i="57"/>
  <c r="AA282" i="57" s="1"/>
  <c r="Z281" i="57"/>
  <c r="Z282" i="57" s="1"/>
  <c r="Y281" i="57"/>
  <c r="Y282" i="57" s="1"/>
  <c r="X281" i="57"/>
  <c r="X282" i="57" s="1"/>
  <c r="W281" i="57"/>
  <c r="W282" i="57" s="1"/>
  <c r="V281" i="57"/>
  <c r="V282" i="57" s="1"/>
  <c r="U281" i="57"/>
  <c r="U282" i="57" s="1"/>
  <c r="T281" i="57"/>
  <c r="T282" i="57" s="1"/>
  <c r="S281" i="57"/>
  <c r="S282" i="57" s="1"/>
  <c r="R281" i="57"/>
  <c r="R282" i="57" s="1"/>
  <c r="Q281" i="57"/>
  <c r="Q282" i="57" s="1"/>
  <c r="P281" i="57"/>
  <c r="P282" i="57" s="1"/>
  <c r="O281" i="57"/>
  <c r="O282" i="57" s="1"/>
  <c r="N281" i="57"/>
  <c r="N282" i="57" s="1"/>
  <c r="M281" i="57"/>
  <c r="M282" i="57" s="1"/>
  <c r="L281" i="57"/>
  <c r="L282" i="57" s="1"/>
  <c r="K281" i="57"/>
  <c r="K282" i="57" s="1"/>
  <c r="J281" i="57"/>
  <c r="J282" i="57" s="1"/>
  <c r="I281" i="57"/>
  <c r="I282" i="57" s="1"/>
  <c r="H281" i="57"/>
  <c r="H282" i="57" s="1"/>
  <c r="G281" i="57"/>
  <c r="G282" i="57" s="1"/>
  <c r="F281" i="57"/>
  <c r="F282" i="57" s="1"/>
  <c r="E281" i="57"/>
  <c r="E282" i="57" s="1"/>
  <c r="D281" i="57"/>
  <c r="D282" i="57" s="1"/>
  <c r="E279" i="57"/>
  <c r="F279" i="57" s="1"/>
  <c r="G279" i="57" s="1"/>
  <c r="H279" i="57" s="1"/>
  <c r="I279" i="57" s="1"/>
  <c r="J279" i="57" s="1"/>
  <c r="K279" i="57" s="1"/>
  <c r="L279" i="57" s="1"/>
  <c r="M279" i="57" s="1"/>
  <c r="N279" i="57" s="1"/>
  <c r="O279" i="57" s="1"/>
  <c r="P279" i="57" s="1"/>
  <c r="Q279" i="57" s="1"/>
  <c r="R279" i="57" s="1"/>
  <c r="S279" i="57" s="1"/>
  <c r="T279" i="57" s="1"/>
  <c r="U279" i="57" s="1"/>
  <c r="V279" i="57" s="1"/>
  <c r="W279" i="57" s="1"/>
  <c r="X279" i="57" s="1"/>
  <c r="Y279" i="57" s="1"/>
  <c r="Z279" i="57" s="1"/>
  <c r="AA279" i="57" s="1"/>
  <c r="AB279" i="57" s="1"/>
  <c r="AC279" i="57" s="1"/>
  <c r="AD279" i="57" s="1"/>
  <c r="AE279" i="57" s="1"/>
  <c r="AF279" i="57" s="1"/>
  <c r="AG279" i="57" s="1"/>
  <c r="AH274" i="57"/>
  <c r="AG274" i="57"/>
  <c r="AF274" i="57"/>
  <c r="AE274" i="57"/>
  <c r="AD274" i="57"/>
  <c r="AC274" i="57"/>
  <c r="AB274" i="57"/>
  <c r="AA274" i="57"/>
  <c r="Z274" i="57"/>
  <c r="Y274" i="57"/>
  <c r="X274" i="57"/>
  <c r="W274" i="57"/>
  <c r="V274" i="57"/>
  <c r="U274" i="57"/>
  <c r="T274" i="57"/>
  <c r="S274" i="57"/>
  <c r="R274" i="57"/>
  <c r="Q274" i="57"/>
  <c r="P274" i="57"/>
  <c r="O274" i="57"/>
  <c r="N274" i="57"/>
  <c r="M274" i="57"/>
  <c r="L274" i="57"/>
  <c r="K274" i="57"/>
  <c r="J274" i="57"/>
  <c r="I274" i="57"/>
  <c r="H274" i="57"/>
  <c r="G274" i="57"/>
  <c r="F274" i="57"/>
  <c r="E274" i="57"/>
  <c r="D274" i="57"/>
  <c r="AH272" i="57"/>
  <c r="AH273" i="57" s="1"/>
  <c r="AG272" i="57"/>
  <c r="AG273" i="57" s="1"/>
  <c r="AF272" i="57"/>
  <c r="AF273" i="57" s="1"/>
  <c r="AE272" i="57"/>
  <c r="AE273" i="57" s="1"/>
  <c r="AD272" i="57"/>
  <c r="AD273" i="57" s="1"/>
  <c r="AC272" i="57"/>
  <c r="AC273" i="57" s="1"/>
  <c r="AB272" i="57"/>
  <c r="AB273" i="57" s="1"/>
  <c r="AA272" i="57"/>
  <c r="AA273" i="57" s="1"/>
  <c r="Z272" i="57"/>
  <c r="Z273" i="57" s="1"/>
  <c r="Y272" i="57"/>
  <c r="Y273" i="57" s="1"/>
  <c r="X272" i="57"/>
  <c r="X273" i="57" s="1"/>
  <c r="W272" i="57"/>
  <c r="W273" i="57" s="1"/>
  <c r="V272" i="57"/>
  <c r="V273" i="57" s="1"/>
  <c r="U272" i="57"/>
  <c r="U273" i="57" s="1"/>
  <c r="T272" i="57"/>
  <c r="T273" i="57" s="1"/>
  <c r="S272" i="57"/>
  <c r="S273" i="57" s="1"/>
  <c r="R272" i="57"/>
  <c r="R273" i="57" s="1"/>
  <c r="Q272" i="57"/>
  <c r="Q273" i="57" s="1"/>
  <c r="P272" i="57"/>
  <c r="P273" i="57" s="1"/>
  <c r="O272" i="57"/>
  <c r="O273" i="57" s="1"/>
  <c r="N272" i="57"/>
  <c r="N273" i="57" s="1"/>
  <c r="M272" i="57"/>
  <c r="M273" i="57" s="1"/>
  <c r="L272" i="57"/>
  <c r="L273" i="57" s="1"/>
  <c r="K272" i="57"/>
  <c r="K273" i="57" s="1"/>
  <c r="J272" i="57"/>
  <c r="J273" i="57" s="1"/>
  <c r="I272" i="57"/>
  <c r="I273" i="57" s="1"/>
  <c r="H272" i="57"/>
  <c r="H273" i="57" s="1"/>
  <c r="G272" i="57"/>
  <c r="G273" i="57" s="1"/>
  <c r="F272" i="57"/>
  <c r="F273" i="57" s="1"/>
  <c r="E272" i="57"/>
  <c r="E273" i="57" s="1"/>
  <c r="D272" i="57"/>
  <c r="D273" i="57" s="1"/>
  <c r="E270" i="57"/>
  <c r="F270" i="57" s="1"/>
  <c r="G270" i="57" s="1"/>
  <c r="H270" i="57" s="1"/>
  <c r="I270" i="57" s="1"/>
  <c r="J270" i="57" s="1"/>
  <c r="K270" i="57" s="1"/>
  <c r="L270" i="57" s="1"/>
  <c r="M270" i="57" s="1"/>
  <c r="N270" i="57" s="1"/>
  <c r="O270" i="57" s="1"/>
  <c r="P270" i="57" s="1"/>
  <c r="Q270" i="57" s="1"/>
  <c r="R270" i="57" s="1"/>
  <c r="S270" i="57" s="1"/>
  <c r="T270" i="57" s="1"/>
  <c r="U270" i="57" s="1"/>
  <c r="V270" i="57" s="1"/>
  <c r="W270" i="57" s="1"/>
  <c r="X270" i="57" s="1"/>
  <c r="Y270" i="57" s="1"/>
  <c r="Z270" i="57" s="1"/>
  <c r="AA270" i="57" s="1"/>
  <c r="AB270" i="57" s="1"/>
  <c r="AC270" i="57" s="1"/>
  <c r="AD270" i="57" s="1"/>
  <c r="AE270" i="57" s="1"/>
  <c r="AF270" i="57" s="1"/>
  <c r="AG270" i="57" s="1"/>
  <c r="AH270" i="57" s="1"/>
  <c r="AI265" i="57"/>
  <c r="AH265" i="57"/>
  <c r="AG265" i="57"/>
  <c r="AF265" i="57"/>
  <c r="AE265" i="57"/>
  <c r="AD265" i="57"/>
  <c r="AC265" i="57"/>
  <c r="AB265" i="57"/>
  <c r="AA265" i="57"/>
  <c r="Z265" i="57"/>
  <c r="Y265" i="57"/>
  <c r="X265" i="57"/>
  <c r="W265" i="57"/>
  <c r="V265" i="57"/>
  <c r="U265" i="57"/>
  <c r="T265" i="57"/>
  <c r="S265" i="57"/>
  <c r="R265" i="57"/>
  <c r="Q265" i="57"/>
  <c r="P265" i="57"/>
  <c r="O265" i="57"/>
  <c r="N265" i="57"/>
  <c r="M265" i="57"/>
  <c r="L265" i="57"/>
  <c r="K265" i="57"/>
  <c r="J265" i="57"/>
  <c r="I265" i="57"/>
  <c r="H265" i="57"/>
  <c r="G265" i="57"/>
  <c r="F265" i="57"/>
  <c r="E265" i="57"/>
  <c r="D265" i="57"/>
  <c r="AI263" i="57"/>
  <c r="AI264" i="57" s="1"/>
  <c r="AH263" i="57"/>
  <c r="AH264" i="57" s="1"/>
  <c r="AG263" i="57"/>
  <c r="AG264" i="57" s="1"/>
  <c r="AF263" i="57"/>
  <c r="AF264" i="57" s="1"/>
  <c r="AE263" i="57"/>
  <c r="AE264" i="57" s="1"/>
  <c r="AD263" i="57"/>
  <c r="AD264" i="57" s="1"/>
  <c r="AC263" i="57"/>
  <c r="AC264" i="57" s="1"/>
  <c r="AB263" i="57"/>
  <c r="AB264" i="57" s="1"/>
  <c r="AA263" i="57"/>
  <c r="AA264" i="57" s="1"/>
  <c r="Z263" i="57"/>
  <c r="Z264" i="57" s="1"/>
  <c r="Y263" i="57"/>
  <c r="Y264" i="57" s="1"/>
  <c r="X263" i="57"/>
  <c r="X264" i="57" s="1"/>
  <c r="W263" i="57"/>
  <c r="W264" i="57" s="1"/>
  <c r="V263" i="57"/>
  <c r="V264" i="57" s="1"/>
  <c r="U263" i="57"/>
  <c r="U264" i="57" s="1"/>
  <c r="T263" i="57"/>
  <c r="T264" i="57" s="1"/>
  <c r="S263" i="57"/>
  <c r="S264" i="57" s="1"/>
  <c r="R263" i="57"/>
  <c r="R264" i="57" s="1"/>
  <c r="Q263" i="57"/>
  <c r="Q264" i="57" s="1"/>
  <c r="P263" i="57"/>
  <c r="P264" i="57" s="1"/>
  <c r="O263" i="57"/>
  <c r="O264" i="57" s="1"/>
  <c r="N263" i="57"/>
  <c r="N264" i="57" s="1"/>
  <c r="M263" i="57"/>
  <c r="M264" i="57" s="1"/>
  <c r="L263" i="57"/>
  <c r="L264" i="57" s="1"/>
  <c r="K263" i="57"/>
  <c r="K264" i="57" s="1"/>
  <c r="J263" i="57"/>
  <c r="J264" i="57" s="1"/>
  <c r="I263" i="57"/>
  <c r="I264" i="57" s="1"/>
  <c r="H263" i="57"/>
  <c r="H264" i="57" s="1"/>
  <c r="G263" i="57"/>
  <c r="G264" i="57" s="1"/>
  <c r="F263" i="57"/>
  <c r="F264" i="57" s="1"/>
  <c r="E263" i="57"/>
  <c r="E264" i="57" s="1"/>
  <c r="D263" i="57"/>
  <c r="D264" i="57" s="1"/>
  <c r="E261" i="57"/>
  <c r="F261" i="57" s="1"/>
  <c r="G261" i="57" s="1"/>
  <c r="H261" i="57" s="1"/>
  <c r="I261" i="57" s="1"/>
  <c r="J261" i="57" s="1"/>
  <c r="K261" i="57" s="1"/>
  <c r="L261" i="57" s="1"/>
  <c r="M261" i="57" s="1"/>
  <c r="N261" i="57" s="1"/>
  <c r="O261" i="57" s="1"/>
  <c r="P261" i="57" s="1"/>
  <c r="Q261" i="57" s="1"/>
  <c r="R261" i="57" s="1"/>
  <c r="S261" i="57" s="1"/>
  <c r="T261" i="57" s="1"/>
  <c r="U261" i="57" s="1"/>
  <c r="V261" i="57" s="1"/>
  <c r="W261" i="57" s="1"/>
  <c r="X261" i="57" s="1"/>
  <c r="Y261" i="57" s="1"/>
  <c r="Z261" i="57" s="1"/>
  <c r="AA261" i="57" s="1"/>
  <c r="AB261" i="57" s="1"/>
  <c r="AC261" i="57" s="1"/>
  <c r="AD261" i="57" s="1"/>
  <c r="AE261" i="57" s="1"/>
  <c r="AF261" i="57" s="1"/>
  <c r="AG261" i="57" s="1"/>
  <c r="AH261" i="57" s="1"/>
  <c r="AI261" i="57" s="1"/>
  <c r="AJ256" i="57"/>
  <c r="AI256" i="57"/>
  <c r="AH256" i="57"/>
  <c r="AG256" i="57"/>
  <c r="AF256" i="57"/>
  <c r="AE256" i="57"/>
  <c r="AD256" i="57"/>
  <c r="AC256" i="57"/>
  <c r="AB256" i="57"/>
  <c r="AA256" i="57"/>
  <c r="Z256" i="57"/>
  <c r="Y256" i="57"/>
  <c r="X256" i="57"/>
  <c r="W256" i="57"/>
  <c r="V256" i="57"/>
  <c r="U256" i="57"/>
  <c r="T256" i="57"/>
  <c r="S256" i="57"/>
  <c r="R256" i="57"/>
  <c r="Q256" i="57"/>
  <c r="P256" i="57"/>
  <c r="O256" i="57"/>
  <c r="N256" i="57"/>
  <c r="M256" i="57"/>
  <c r="L256" i="57"/>
  <c r="K256" i="57"/>
  <c r="J256" i="57"/>
  <c r="I256" i="57"/>
  <c r="H256" i="57"/>
  <c r="G256" i="57"/>
  <c r="F256" i="57"/>
  <c r="E256" i="57"/>
  <c r="D256" i="57"/>
  <c r="AJ254" i="57"/>
  <c r="AJ255" i="57" s="1"/>
  <c r="AI254" i="57"/>
  <c r="AI255" i="57" s="1"/>
  <c r="AH254" i="57"/>
  <c r="AH255" i="57" s="1"/>
  <c r="AG254" i="57"/>
  <c r="AG255" i="57" s="1"/>
  <c r="AF254" i="57"/>
  <c r="AF255" i="57" s="1"/>
  <c r="AE254" i="57"/>
  <c r="AE255" i="57" s="1"/>
  <c r="AD254" i="57"/>
  <c r="AD255" i="57" s="1"/>
  <c r="AC254" i="57"/>
  <c r="AC255" i="57" s="1"/>
  <c r="AB254" i="57"/>
  <c r="AB255" i="57" s="1"/>
  <c r="AA254" i="57"/>
  <c r="AA255" i="57" s="1"/>
  <c r="Z254" i="57"/>
  <c r="Z255" i="57" s="1"/>
  <c r="Y254" i="57"/>
  <c r="Y255" i="57" s="1"/>
  <c r="X254" i="57"/>
  <c r="X255" i="57" s="1"/>
  <c r="W254" i="57"/>
  <c r="W255" i="57" s="1"/>
  <c r="V254" i="57"/>
  <c r="V255" i="57" s="1"/>
  <c r="U254" i="57"/>
  <c r="U255" i="57" s="1"/>
  <c r="T254" i="57"/>
  <c r="T255" i="57" s="1"/>
  <c r="S254" i="57"/>
  <c r="S255" i="57" s="1"/>
  <c r="R254" i="57"/>
  <c r="R255" i="57" s="1"/>
  <c r="Q254" i="57"/>
  <c r="Q255" i="57" s="1"/>
  <c r="P254" i="57"/>
  <c r="P255" i="57" s="1"/>
  <c r="O254" i="57"/>
  <c r="O255" i="57" s="1"/>
  <c r="N254" i="57"/>
  <c r="N255" i="57" s="1"/>
  <c r="M254" i="57"/>
  <c r="M255" i="57" s="1"/>
  <c r="L254" i="57"/>
  <c r="L255" i="57" s="1"/>
  <c r="K254" i="57"/>
  <c r="K255" i="57" s="1"/>
  <c r="J254" i="57"/>
  <c r="J255" i="57" s="1"/>
  <c r="I254" i="57"/>
  <c r="I255" i="57" s="1"/>
  <c r="H254" i="57"/>
  <c r="H255" i="57" s="1"/>
  <c r="G254" i="57"/>
  <c r="G255" i="57" s="1"/>
  <c r="F254" i="57"/>
  <c r="F255" i="57" s="1"/>
  <c r="E254" i="57"/>
  <c r="E255" i="57" s="1"/>
  <c r="D254" i="57"/>
  <c r="D255" i="57" s="1"/>
  <c r="E252" i="57"/>
  <c r="F252" i="57" s="1"/>
  <c r="G252" i="57" s="1"/>
  <c r="H252" i="57" s="1"/>
  <c r="I252" i="57" s="1"/>
  <c r="J252" i="57" s="1"/>
  <c r="K252" i="57" s="1"/>
  <c r="L252" i="57" s="1"/>
  <c r="M252" i="57" s="1"/>
  <c r="N252" i="57" s="1"/>
  <c r="O252" i="57" s="1"/>
  <c r="P252" i="57" s="1"/>
  <c r="Q252" i="57" s="1"/>
  <c r="R252" i="57" s="1"/>
  <c r="S252" i="57" s="1"/>
  <c r="T252" i="57" s="1"/>
  <c r="U252" i="57" s="1"/>
  <c r="V252" i="57" s="1"/>
  <c r="W252" i="57" s="1"/>
  <c r="X252" i="57" s="1"/>
  <c r="Y252" i="57" s="1"/>
  <c r="Z252" i="57" s="1"/>
  <c r="AA252" i="57" s="1"/>
  <c r="AB252" i="57" s="1"/>
  <c r="AC252" i="57" s="1"/>
  <c r="AD252" i="57" s="1"/>
  <c r="AE252" i="57" s="1"/>
  <c r="AF252" i="57" s="1"/>
  <c r="AG252" i="57" s="1"/>
  <c r="AH252" i="57" s="1"/>
  <c r="AI252" i="57" s="1"/>
  <c r="AJ252" i="57" s="1"/>
  <c r="AK247" i="57"/>
  <c r="AJ247" i="57"/>
  <c r="AI247" i="57"/>
  <c r="AH247" i="57"/>
  <c r="AG247" i="57"/>
  <c r="AF247" i="57"/>
  <c r="AE247" i="57"/>
  <c r="AD247" i="57"/>
  <c r="AC247" i="57"/>
  <c r="AB247" i="57"/>
  <c r="AA247" i="57"/>
  <c r="Z247" i="57"/>
  <c r="Y247" i="57"/>
  <c r="X247" i="57"/>
  <c r="W247" i="57"/>
  <c r="V247" i="57"/>
  <c r="U247" i="57"/>
  <c r="T247" i="57"/>
  <c r="S247" i="57"/>
  <c r="R247" i="57"/>
  <c r="Q247" i="57"/>
  <c r="P247" i="57"/>
  <c r="O247" i="57"/>
  <c r="N247" i="57"/>
  <c r="M247" i="57"/>
  <c r="L247" i="57"/>
  <c r="K247" i="57"/>
  <c r="J247" i="57"/>
  <c r="I247" i="57"/>
  <c r="H247" i="57"/>
  <c r="G247" i="57"/>
  <c r="F247" i="57"/>
  <c r="E247" i="57"/>
  <c r="D247" i="57"/>
  <c r="AK245" i="57"/>
  <c r="AK246" i="57" s="1"/>
  <c r="AJ245" i="57"/>
  <c r="AJ246" i="57" s="1"/>
  <c r="AI245" i="57"/>
  <c r="AI246" i="57" s="1"/>
  <c r="AH245" i="57"/>
  <c r="AH246" i="57" s="1"/>
  <c r="AG245" i="57"/>
  <c r="AG246" i="57" s="1"/>
  <c r="AF245" i="57"/>
  <c r="AF246" i="57" s="1"/>
  <c r="AE245" i="57"/>
  <c r="AE246" i="57" s="1"/>
  <c r="AD245" i="57"/>
  <c r="AD246" i="57" s="1"/>
  <c r="AC245" i="57"/>
  <c r="AC246" i="57" s="1"/>
  <c r="AB245" i="57"/>
  <c r="AB246" i="57" s="1"/>
  <c r="AA245" i="57"/>
  <c r="AA246" i="57" s="1"/>
  <c r="Z245" i="57"/>
  <c r="Z246" i="57" s="1"/>
  <c r="Y245" i="57"/>
  <c r="Y246" i="57" s="1"/>
  <c r="X245" i="57"/>
  <c r="X246" i="57" s="1"/>
  <c r="W245" i="57"/>
  <c r="W246" i="57" s="1"/>
  <c r="V245" i="57"/>
  <c r="V246" i="57" s="1"/>
  <c r="U245" i="57"/>
  <c r="U246" i="57" s="1"/>
  <c r="T245" i="57"/>
  <c r="T246" i="57" s="1"/>
  <c r="S245" i="57"/>
  <c r="S246" i="57" s="1"/>
  <c r="R245" i="57"/>
  <c r="R246" i="57" s="1"/>
  <c r="Q245" i="57"/>
  <c r="Q246" i="57" s="1"/>
  <c r="P245" i="57"/>
  <c r="P246" i="57" s="1"/>
  <c r="O245" i="57"/>
  <c r="O246" i="57" s="1"/>
  <c r="N245" i="57"/>
  <c r="N246" i="57" s="1"/>
  <c r="M245" i="57"/>
  <c r="M246" i="57" s="1"/>
  <c r="L245" i="57"/>
  <c r="L246" i="57" s="1"/>
  <c r="K245" i="57"/>
  <c r="K246" i="57" s="1"/>
  <c r="J245" i="57"/>
  <c r="J246" i="57" s="1"/>
  <c r="I245" i="57"/>
  <c r="I246" i="57" s="1"/>
  <c r="H245" i="57"/>
  <c r="H246" i="57" s="1"/>
  <c r="G245" i="57"/>
  <c r="G246" i="57" s="1"/>
  <c r="F245" i="57"/>
  <c r="F246" i="57" s="1"/>
  <c r="E245" i="57"/>
  <c r="E246" i="57" s="1"/>
  <c r="D245" i="57"/>
  <c r="D246" i="57" s="1"/>
  <c r="E243" i="57"/>
  <c r="F243" i="57" s="1"/>
  <c r="G243" i="57" s="1"/>
  <c r="H243" i="57" s="1"/>
  <c r="I243" i="57" s="1"/>
  <c r="J243" i="57" s="1"/>
  <c r="K243" i="57" s="1"/>
  <c r="L243" i="57" s="1"/>
  <c r="M243" i="57" s="1"/>
  <c r="N243" i="57" s="1"/>
  <c r="O243" i="57" s="1"/>
  <c r="P243" i="57" s="1"/>
  <c r="Q243" i="57" s="1"/>
  <c r="R243" i="57" s="1"/>
  <c r="S243" i="57" s="1"/>
  <c r="T243" i="57" s="1"/>
  <c r="U243" i="57" s="1"/>
  <c r="V243" i="57" s="1"/>
  <c r="W243" i="57" s="1"/>
  <c r="X243" i="57" s="1"/>
  <c r="Y243" i="57" s="1"/>
  <c r="Z243" i="57" s="1"/>
  <c r="AA243" i="57" s="1"/>
  <c r="AB243" i="57" s="1"/>
  <c r="AC243" i="57" s="1"/>
  <c r="AD243" i="57" s="1"/>
  <c r="AE243" i="57" s="1"/>
  <c r="AF243" i="57" s="1"/>
  <c r="AG243" i="57" s="1"/>
  <c r="AH243" i="57" s="1"/>
  <c r="AI243" i="57" s="1"/>
  <c r="AJ243" i="57" s="1"/>
  <c r="AK243" i="57" s="1"/>
  <c r="AL238" i="57"/>
  <c r="AK238" i="57"/>
  <c r="AJ238" i="57"/>
  <c r="AI238" i="57"/>
  <c r="AH238" i="57"/>
  <c r="AG238" i="57"/>
  <c r="AF238" i="57"/>
  <c r="AE238" i="57"/>
  <c r="AD238" i="57"/>
  <c r="AC238" i="57"/>
  <c r="AB238" i="57"/>
  <c r="AA238" i="57"/>
  <c r="Z238" i="57"/>
  <c r="Y238" i="57"/>
  <c r="X238" i="57"/>
  <c r="W238" i="57"/>
  <c r="V238" i="57"/>
  <c r="U238" i="57"/>
  <c r="T238" i="57"/>
  <c r="S238" i="57"/>
  <c r="R238" i="57"/>
  <c r="Q238" i="57"/>
  <c r="P238" i="57"/>
  <c r="O238" i="57"/>
  <c r="N238" i="57"/>
  <c r="M238" i="57"/>
  <c r="L238" i="57"/>
  <c r="K238" i="57"/>
  <c r="J238" i="57"/>
  <c r="I238" i="57"/>
  <c r="H238" i="57"/>
  <c r="G238" i="57"/>
  <c r="F238" i="57"/>
  <c r="E238" i="57"/>
  <c r="D238" i="57"/>
  <c r="AL236" i="57"/>
  <c r="AL237" i="57" s="1"/>
  <c r="AK236" i="57"/>
  <c r="AK237" i="57" s="1"/>
  <c r="AJ236" i="57"/>
  <c r="AJ237" i="57" s="1"/>
  <c r="AI236" i="57"/>
  <c r="AI237" i="57" s="1"/>
  <c r="AH236" i="57"/>
  <c r="AH237" i="57" s="1"/>
  <c r="AG236" i="57"/>
  <c r="AG237" i="57" s="1"/>
  <c r="AF236" i="57"/>
  <c r="AF237" i="57" s="1"/>
  <c r="AE236" i="57"/>
  <c r="AE237" i="57" s="1"/>
  <c r="AD236" i="57"/>
  <c r="AD237" i="57" s="1"/>
  <c r="AC236" i="57"/>
  <c r="AC237" i="57" s="1"/>
  <c r="AB236" i="57"/>
  <c r="AB237" i="57" s="1"/>
  <c r="AA236" i="57"/>
  <c r="AA237" i="57" s="1"/>
  <c r="Z236" i="57"/>
  <c r="Z237" i="57" s="1"/>
  <c r="Y236" i="57"/>
  <c r="Y237" i="57" s="1"/>
  <c r="X236" i="57"/>
  <c r="X237" i="57" s="1"/>
  <c r="W236" i="57"/>
  <c r="W237" i="57" s="1"/>
  <c r="V236" i="57"/>
  <c r="V237" i="57" s="1"/>
  <c r="U236" i="57"/>
  <c r="U237" i="57" s="1"/>
  <c r="T236" i="57"/>
  <c r="T237" i="57" s="1"/>
  <c r="S236" i="57"/>
  <c r="S237" i="57" s="1"/>
  <c r="R236" i="57"/>
  <c r="R237" i="57" s="1"/>
  <c r="Q236" i="57"/>
  <c r="Q237" i="57" s="1"/>
  <c r="P236" i="57"/>
  <c r="P237" i="57" s="1"/>
  <c r="O236" i="57"/>
  <c r="O237" i="57" s="1"/>
  <c r="N236" i="57"/>
  <c r="N237" i="57" s="1"/>
  <c r="M236" i="57"/>
  <c r="M237" i="57" s="1"/>
  <c r="L236" i="57"/>
  <c r="L237" i="57" s="1"/>
  <c r="K236" i="57"/>
  <c r="K237" i="57" s="1"/>
  <c r="J236" i="57"/>
  <c r="J237" i="57" s="1"/>
  <c r="I236" i="57"/>
  <c r="I237" i="57" s="1"/>
  <c r="H236" i="57"/>
  <c r="H237" i="57" s="1"/>
  <c r="G236" i="57"/>
  <c r="G237" i="57" s="1"/>
  <c r="F236" i="57"/>
  <c r="F237" i="57" s="1"/>
  <c r="E236" i="57"/>
  <c r="E237" i="57" s="1"/>
  <c r="D236" i="57"/>
  <c r="D237" i="57" s="1"/>
  <c r="E234" i="57"/>
  <c r="F234" i="57" s="1"/>
  <c r="G234" i="57" s="1"/>
  <c r="H234" i="57" s="1"/>
  <c r="I234" i="57" s="1"/>
  <c r="J234" i="57" s="1"/>
  <c r="K234" i="57" s="1"/>
  <c r="L234" i="57" s="1"/>
  <c r="M234" i="57" s="1"/>
  <c r="N234" i="57" s="1"/>
  <c r="O234" i="57" s="1"/>
  <c r="P234" i="57" s="1"/>
  <c r="Q234" i="57" s="1"/>
  <c r="R234" i="57" s="1"/>
  <c r="S234" i="57" s="1"/>
  <c r="T234" i="57" s="1"/>
  <c r="U234" i="57" s="1"/>
  <c r="V234" i="57" s="1"/>
  <c r="W234" i="57" s="1"/>
  <c r="X234" i="57" s="1"/>
  <c r="Y234" i="57" s="1"/>
  <c r="Z234" i="57" s="1"/>
  <c r="AA234" i="57" s="1"/>
  <c r="AB234" i="57" s="1"/>
  <c r="AC234" i="57" s="1"/>
  <c r="AD234" i="57" s="1"/>
  <c r="AE234" i="57" s="1"/>
  <c r="AF234" i="57" s="1"/>
  <c r="AG234" i="57" s="1"/>
  <c r="AH234" i="57" s="1"/>
  <c r="AI234" i="57" s="1"/>
  <c r="AJ234" i="57" s="1"/>
  <c r="AK234" i="57" s="1"/>
  <c r="AL234" i="57" s="1"/>
  <c r="AM229" i="57"/>
  <c r="AL229" i="57"/>
  <c r="AK229" i="57"/>
  <c r="AJ229" i="57"/>
  <c r="AI229" i="57"/>
  <c r="AH229" i="57"/>
  <c r="AG229" i="57"/>
  <c r="AF229" i="57"/>
  <c r="AE229" i="57"/>
  <c r="AD229" i="57"/>
  <c r="AC229" i="57"/>
  <c r="AB229" i="57"/>
  <c r="AA229" i="57"/>
  <c r="Z229" i="57"/>
  <c r="Y229" i="57"/>
  <c r="X229" i="57"/>
  <c r="W229" i="57"/>
  <c r="V229" i="57"/>
  <c r="U229" i="57"/>
  <c r="T229" i="57"/>
  <c r="S229" i="57"/>
  <c r="R229" i="57"/>
  <c r="Q229" i="57"/>
  <c r="P229" i="57"/>
  <c r="O229" i="57"/>
  <c r="N229" i="57"/>
  <c r="M229" i="57"/>
  <c r="L229" i="57"/>
  <c r="K229" i="57"/>
  <c r="J229" i="57"/>
  <c r="I229" i="57"/>
  <c r="H229" i="57"/>
  <c r="G229" i="57"/>
  <c r="F229" i="57"/>
  <c r="E229" i="57"/>
  <c r="D229" i="57"/>
  <c r="AM227" i="57"/>
  <c r="AM228" i="57" s="1"/>
  <c r="AL227" i="57"/>
  <c r="AL228" i="57" s="1"/>
  <c r="AK227" i="57"/>
  <c r="AK228" i="57" s="1"/>
  <c r="AJ227" i="57"/>
  <c r="AJ228" i="57" s="1"/>
  <c r="AI227" i="57"/>
  <c r="AI228" i="57" s="1"/>
  <c r="AH227" i="57"/>
  <c r="AH228" i="57" s="1"/>
  <c r="AG227" i="57"/>
  <c r="AG228" i="57" s="1"/>
  <c r="AF227" i="57"/>
  <c r="AF228" i="57" s="1"/>
  <c r="AE227" i="57"/>
  <c r="AE228" i="57" s="1"/>
  <c r="AD227" i="57"/>
  <c r="AD228" i="57" s="1"/>
  <c r="AC227" i="57"/>
  <c r="AC228" i="57" s="1"/>
  <c r="AB227" i="57"/>
  <c r="AB228" i="57" s="1"/>
  <c r="AA227" i="57"/>
  <c r="AA228" i="57" s="1"/>
  <c r="Z227" i="57"/>
  <c r="Z228" i="57" s="1"/>
  <c r="Y227" i="57"/>
  <c r="Y228" i="57" s="1"/>
  <c r="X227" i="57"/>
  <c r="X228" i="57" s="1"/>
  <c r="W227" i="57"/>
  <c r="W228" i="57" s="1"/>
  <c r="V227" i="57"/>
  <c r="V228" i="57" s="1"/>
  <c r="U227" i="57"/>
  <c r="U228" i="57" s="1"/>
  <c r="T227" i="57"/>
  <c r="T228" i="57" s="1"/>
  <c r="S227" i="57"/>
  <c r="S228" i="57" s="1"/>
  <c r="R227" i="57"/>
  <c r="R228" i="57" s="1"/>
  <c r="Q227" i="57"/>
  <c r="Q228" i="57" s="1"/>
  <c r="P227" i="57"/>
  <c r="P228" i="57" s="1"/>
  <c r="O227" i="57"/>
  <c r="O228" i="57" s="1"/>
  <c r="N227" i="57"/>
  <c r="N228" i="57" s="1"/>
  <c r="M227" i="57"/>
  <c r="M228" i="57" s="1"/>
  <c r="L227" i="57"/>
  <c r="L228" i="57" s="1"/>
  <c r="K227" i="57"/>
  <c r="K228" i="57" s="1"/>
  <c r="J227" i="57"/>
  <c r="J228" i="57" s="1"/>
  <c r="I227" i="57"/>
  <c r="I228" i="57" s="1"/>
  <c r="H227" i="57"/>
  <c r="H228" i="57" s="1"/>
  <c r="G227" i="57"/>
  <c r="G228" i="57" s="1"/>
  <c r="F227" i="57"/>
  <c r="F228" i="57" s="1"/>
  <c r="E227" i="57"/>
  <c r="E228" i="57" s="1"/>
  <c r="D227" i="57"/>
  <c r="D228" i="57" s="1"/>
  <c r="E225" i="57"/>
  <c r="F225" i="57" s="1"/>
  <c r="G225" i="57" s="1"/>
  <c r="H225" i="57" s="1"/>
  <c r="I225" i="57" s="1"/>
  <c r="J225" i="57" s="1"/>
  <c r="K225" i="57" s="1"/>
  <c r="L225" i="57" s="1"/>
  <c r="M225" i="57" s="1"/>
  <c r="N225" i="57" s="1"/>
  <c r="O225" i="57" s="1"/>
  <c r="P225" i="57" s="1"/>
  <c r="Q225" i="57" s="1"/>
  <c r="R225" i="57" s="1"/>
  <c r="S225" i="57" s="1"/>
  <c r="T225" i="57" s="1"/>
  <c r="U225" i="57" s="1"/>
  <c r="V225" i="57" s="1"/>
  <c r="W225" i="57" s="1"/>
  <c r="X225" i="57" s="1"/>
  <c r="Y225" i="57" s="1"/>
  <c r="Z225" i="57" s="1"/>
  <c r="AA225" i="57" s="1"/>
  <c r="AB225" i="57" s="1"/>
  <c r="AC225" i="57" s="1"/>
  <c r="AD225" i="57" s="1"/>
  <c r="AE225" i="57" s="1"/>
  <c r="AF225" i="57" s="1"/>
  <c r="AG225" i="57" s="1"/>
  <c r="AH225" i="57" s="1"/>
  <c r="AI225" i="57" s="1"/>
  <c r="AJ225" i="57" s="1"/>
  <c r="AK225" i="57" s="1"/>
  <c r="AL225" i="57" s="1"/>
  <c r="AM225" i="57" s="1"/>
  <c r="AN220" i="57"/>
  <c r="AM220" i="57"/>
  <c r="AL220" i="57"/>
  <c r="AK220" i="57"/>
  <c r="AJ220" i="57"/>
  <c r="AI220" i="57"/>
  <c r="AH220" i="57"/>
  <c r="AG220" i="57"/>
  <c r="AF220" i="57"/>
  <c r="AE220" i="57"/>
  <c r="AD220" i="57"/>
  <c r="AC220" i="57"/>
  <c r="AB220" i="57"/>
  <c r="AA220" i="57"/>
  <c r="Z220" i="57"/>
  <c r="Y220" i="57"/>
  <c r="X220" i="57"/>
  <c r="W220" i="57"/>
  <c r="V220" i="57"/>
  <c r="U220" i="57"/>
  <c r="T220" i="57"/>
  <c r="S220" i="57"/>
  <c r="R220" i="57"/>
  <c r="Q220" i="57"/>
  <c r="P220" i="57"/>
  <c r="O220" i="57"/>
  <c r="N220" i="57"/>
  <c r="M220" i="57"/>
  <c r="L220" i="57"/>
  <c r="K220" i="57"/>
  <c r="J220" i="57"/>
  <c r="I220" i="57"/>
  <c r="H220" i="57"/>
  <c r="G220" i="57"/>
  <c r="F220" i="57"/>
  <c r="E220" i="57"/>
  <c r="D220" i="57"/>
  <c r="AN218" i="57"/>
  <c r="AN219" i="57" s="1"/>
  <c r="AM218" i="57"/>
  <c r="AM219" i="57" s="1"/>
  <c r="AL218" i="57"/>
  <c r="AL219" i="57" s="1"/>
  <c r="AK218" i="57"/>
  <c r="AK219" i="57" s="1"/>
  <c r="AJ218" i="57"/>
  <c r="AJ219" i="57" s="1"/>
  <c r="AI218" i="57"/>
  <c r="AI219" i="57" s="1"/>
  <c r="AH218" i="57"/>
  <c r="AH219" i="57" s="1"/>
  <c r="AG218" i="57"/>
  <c r="AG219" i="57" s="1"/>
  <c r="AF218" i="57"/>
  <c r="AF219" i="57" s="1"/>
  <c r="AE218" i="57"/>
  <c r="AE219" i="57" s="1"/>
  <c r="AD218" i="57"/>
  <c r="AD219" i="57" s="1"/>
  <c r="AC218" i="57"/>
  <c r="AC219" i="57" s="1"/>
  <c r="AB218" i="57"/>
  <c r="AB219" i="57" s="1"/>
  <c r="AA218" i="57"/>
  <c r="AA219" i="57" s="1"/>
  <c r="Z218" i="57"/>
  <c r="Z219" i="57" s="1"/>
  <c r="Y218" i="57"/>
  <c r="Y219" i="57" s="1"/>
  <c r="X218" i="57"/>
  <c r="X219" i="57" s="1"/>
  <c r="W218" i="57"/>
  <c r="W219" i="57" s="1"/>
  <c r="V218" i="57"/>
  <c r="V219" i="57" s="1"/>
  <c r="U218" i="57"/>
  <c r="U219" i="57" s="1"/>
  <c r="T218" i="57"/>
  <c r="T219" i="57" s="1"/>
  <c r="S218" i="57"/>
  <c r="S219" i="57" s="1"/>
  <c r="R218" i="57"/>
  <c r="R219" i="57" s="1"/>
  <c r="Q218" i="57"/>
  <c r="Q219" i="57" s="1"/>
  <c r="P218" i="57"/>
  <c r="P219" i="57" s="1"/>
  <c r="O218" i="57"/>
  <c r="O219" i="57" s="1"/>
  <c r="N218" i="57"/>
  <c r="N219" i="57" s="1"/>
  <c r="M218" i="57"/>
  <c r="M219" i="57" s="1"/>
  <c r="L218" i="57"/>
  <c r="L219" i="57" s="1"/>
  <c r="K218" i="57"/>
  <c r="K219" i="57" s="1"/>
  <c r="J218" i="57"/>
  <c r="J219" i="57" s="1"/>
  <c r="I218" i="57"/>
  <c r="I219" i="57" s="1"/>
  <c r="H218" i="57"/>
  <c r="H219" i="57" s="1"/>
  <c r="G218" i="57"/>
  <c r="G219" i="57" s="1"/>
  <c r="F218" i="57"/>
  <c r="F219" i="57" s="1"/>
  <c r="E218" i="57"/>
  <c r="E219" i="57" s="1"/>
  <c r="D218" i="57"/>
  <c r="D219" i="57" s="1"/>
  <c r="E216" i="57"/>
  <c r="F216" i="57" s="1"/>
  <c r="G216" i="57" s="1"/>
  <c r="H216" i="57" s="1"/>
  <c r="I216" i="57" s="1"/>
  <c r="J216" i="57" s="1"/>
  <c r="K216" i="57" s="1"/>
  <c r="L216" i="57" s="1"/>
  <c r="M216" i="57" s="1"/>
  <c r="N216" i="57" s="1"/>
  <c r="O216" i="57" s="1"/>
  <c r="P216" i="57" s="1"/>
  <c r="Q216" i="57" s="1"/>
  <c r="R216" i="57" s="1"/>
  <c r="S216" i="57" s="1"/>
  <c r="T216" i="57" s="1"/>
  <c r="U216" i="57" s="1"/>
  <c r="V216" i="57" s="1"/>
  <c r="W216" i="57" s="1"/>
  <c r="X216" i="57" s="1"/>
  <c r="Y216" i="57" s="1"/>
  <c r="Z216" i="57" s="1"/>
  <c r="AA216" i="57" s="1"/>
  <c r="AB216" i="57" s="1"/>
  <c r="AC216" i="57" s="1"/>
  <c r="AD216" i="57" s="1"/>
  <c r="AE216" i="57" s="1"/>
  <c r="AF216" i="57" s="1"/>
  <c r="AG216" i="57" s="1"/>
  <c r="AH216" i="57" s="1"/>
  <c r="AI216" i="57" s="1"/>
  <c r="AJ216" i="57" s="1"/>
  <c r="AK216" i="57" s="1"/>
  <c r="AL216" i="57" s="1"/>
  <c r="AM216" i="57" s="1"/>
  <c r="AN216" i="57" s="1"/>
  <c r="AO211" i="57"/>
  <c r="AN211" i="57"/>
  <c r="AM211" i="57"/>
  <c r="AL211" i="57"/>
  <c r="AK211" i="57"/>
  <c r="AJ211" i="57"/>
  <c r="AI211" i="57"/>
  <c r="AH211" i="57"/>
  <c r="AG211" i="57"/>
  <c r="AF211" i="57"/>
  <c r="AE211" i="57"/>
  <c r="AD211" i="57"/>
  <c r="AC211" i="57"/>
  <c r="AB211" i="57"/>
  <c r="AA211" i="57"/>
  <c r="Z211" i="57"/>
  <c r="Y211" i="57"/>
  <c r="X211" i="57"/>
  <c r="W211" i="57"/>
  <c r="V211" i="57"/>
  <c r="U211" i="57"/>
  <c r="T211" i="57"/>
  <c r="S211" i="57"/>
  <c r="R211" i="57"/>
  <c r="Q211" i="57"/>
  <c r="P211" i="57"/>
  <c r="O211" i="57"/>
  <c r="N211" i="57"/>
  <c r="M211" i="57"/>
  <c r="L211" i="57"/>
  <c r="K211" i="57"/>
  <c r="J211" i="57"/>
  <c r="I211" i="57"/>
  <c r="H211" i="57"/>
  <c r="G211" i="57"/>
  <c r="F211" i="57"/>
  <c r="E211" i="57"/>
  <c r="D211" i="57"/>
  <c r="AO209" i="57"/>
  <c r="AO210" i="57" s="1"/>
  <c r="AN209" i="57"/>
  <c r="AN210" i="57" s="1"/>
  <c r="AM209" i="57"/>
  <c r="AM210" i="57" s="1"/>
  <c r="AL209" i="57"/>
  <c r="AL210" i="57" s="1"/>
  <c r="AK209" i="57"/>
  <c r="AK210" i="57" s="1"/>
  <c r="AJ209" i="57"/>
  <c r="AJ210" i="57" s="1"/>
  <c r="AI209" i="57"/>
  <c r="AI210" i="57" s="1"/>
  <c r="AH209" i="57"/>
  <c r="AH210" i="57" s="1"/>
  <c r="AG209" i="57"/>
  <c r="AG210" i="57" s="1"/>
  <c r="AF209" i="57"/>
  <c r="AF210" i="57" s="1"/>
  <c r="AE209" i="57"/>
  <c r="AE210" i="57" s="1"/>
  <c r="AD209" i="57"/>
  <c r="AD210" i="57" s="1"/>
  <c r="AC209" i="57"/>
  <c r="AC210" i="57" s="1"/>
  <c r="AB209" i="57"/>
  <c r="AB210" i="57" s="1"/>
  <c r="AA209" i="57"/>
  <c r="AA210" i="57" s="1"/>
  <c r="Z209" i="57"/>
  <c r="Z210" i="57" s="1"/>
  <c r="Y209" i="57"/>
  <c r="Y210" i="57" s="1"/>
  <c r="X209" i="57"/>
  <c r="X210" i="57" s="1"/>
  <c r="W209" i="57"/>
  <c r="W210" i="57" s="1"/>
  <c r="V209" i="57"/>
  <c r="V210" i="57" s="1"/>
  <c r="U209" i="57"/>
  <c r="U210" i="57" s="1"/>
  <c r="T209" i="57"/>
  <c r="T210" i="57" s="1"/>
  <c r="S209" i="57"/>
  <c r="S210" i="57" s="1"/>
  <c r="R209" i="57"/>
  <c r="R210" i="57" s="1"/>
  <c r="Q209" i="57"/>
  <c r="Q210" i="57" s="1"/>
  <c r="P209" i="57"/>
  <c r="P210" i="57" s="1"/>
  <c r="O209" i="57"/>
  <c r="O210" i="57" s="1"/>
  <c r="N209" i="57"/>
  <c r="N210" i="57" s="1"/>
  <c r="M209" i="57"/>
  <c r="M210" i="57" s="1"/>
  <c r="L209" i="57"/>
  <c r="L210" i="57" s="1"/>
  <c r="K209" i="57"/>
  <c r="K210" i="57" s="1"/>
  <c r="J209" i="57"/>
  <c r="J210" i="57" s="1"/>
  <c r="I209" i="57"/>
  <c r="I210" i="57" s="1"/>
  <c r="H209" i="57"/>
  <c r="H210" i="57" s="1"/>
  <c r="G209" i="57"/>
  <c r="G210" i="57" s="1"/>
  <c r="F209" i="57"/>
  <c r="F210" i="57" s="1"/>
  <c r="E209" i="57"/>
  <c r="E210" i="57" s="1"/>
  <c r="D209" i="57"/>
  <c r="D210" i="57" s="1"/>
  <c r="E207" i="57"/>
  <c r="F207" i="57" s="1"/>
  <c r="G207" i="57" s="1"/>
  <c r="H207" i="57" s="1"/>
  <c r="I207" i="57" s="1"/>
  <c r="J207" i="57" s="1"/>
  <c r="K207" i="57" s="1"/>
  <c r="L207" i="57" s="1"/>
  <c r="M207" i="57" s="1"/>
  <c r="N207" i="57" s="1"/>
  <c r="O207" i="57" s="1"/>
  <c r="P207" i="57" s="1"/>
  <c r="Q207" i="57" s="1"/>
  <c r="R207" i="57" s="1"/>
  <c r="S207" i="57" s="1"/>
  <c r="T207" i="57" s="1"/>
  <c r="U207" i="57" s="1"/>
  <c r="V207" i="57" s="1"/>
  <c r="W207" i="57" s="1"/>
  <c r="X207" i="57" s="1"/>
  <c r="Y207" i="57" s="1"/>
  <c r="Z207" i="57" s="1"/>
  <c r="AA207" i="57" s="1"/>
  <c r="AB207" i="57" s="1"/>
  <c r="AC207" i="57" s="1"/>
  <c r="AD207" i="57" s="1"/>
  <c r="AE207" i="57" s="1"/>
  <c r="AF207" i="57" s="1"/>
  <c r="AG207" i="57" s="1"/>
  <c r="AH207" i="57" s="1"/>
  <c r="AI207" i="57" s="1"/>
  <c r="AJ207" i="57" s="1"/>
  <c r="AK207" i="57" s="1"/>
  <c r="AL207" i="57" s="1"/>
  <c r="AM207" i="57" s="1"/>
  <c r="AN207" i="57" s="1"/>
  <c r="AO207" i="57" s="1"/>
  <c r="AP202" i="57"/>
  <c r="AO202" i="57"/>
  <c r="AN202" i="57"/>
  <c r="AM202" i="57"/>
  <c r="AL202" i="57"/>
  <c r="AK202" i="57"/>
  <c r="AJ202" i="57"/>
  <c r="AI202" i="57"/>
  <c r="AH202" i="57"/>
  <c r="AG202" i="57"/>
  <c r="AF202" i="57"/>
  <c r="AE202" i="57"/>
  <c r="AD202" i="57"/>
  <c r="AC202" i="57"/>
  <c r="AB202" i="57"/>
  <c r="AA202" i="57"/>
  <c r="Z202" i="57"/>
  <c r="Y202" i="57"/>
  <c r="X202" i="57"/>
  <c r="W202" i="57"/>
  <c r="V202" i="57"/>
  <c r="U202" i="57"/>
  <c r="T202" i="57"/>
  <c r="S202" i="57"/>
  <c r="R202" i="57"/>
  <c r="Q202" i="57"/>
  <c r="P202" i="57"/>
  <c r="O202" i="57"/>
  <c r="N202" i="57"/>
  <c r="M202" i="57"/>
  <c r="L202" i="57"/>
  <c r="K202" i="57"/>
  <c r="J202" i="57"/>
  <c r="I202" i="57"/>
  <c r="H202" i="57"/>
  <c r="G202" i="57"/>
  <c r="F202" i="57"/>
  <c r="E202" i="57"/>
  <c r="D202" i="57"/>
  <c r="AP200" i="57"/>
  <c r="AP201" i="57" s="1"/>
  <c r="AO200" i="57"/>
  <c r="AO201" i="57" s="1"/>
  <c r="AN200" i="57"/>
  <c r="AN201" i="57" s="1"/>
  <c r="AM200" i="57"/>
  <c r="AM201" i="57" s="1"/>
  <c r="AL200" i="57"/>
  <c r="AL201" i="57" s="1"/>
  <c r="AK200" i="57"/>
  <c r="AK201" i="57" s="1"/>
  <c r="AJ200" i="57"/>
  <c r="AJ201" i="57" s="1"/>
  <c r="AI200" i="57"/>
  <c r="AI201" i="57" s="1"/>
  <c r="AH200" i="57"/>
  <c r="AH201" i="57" s="1"/>
  <c r="AG200" i="57"/>
  <c r="AG201" i="57" s="1"/>
  <c r="AF200" i="57"/>
  <c r="AF201" i="57" s="1"/>
  <c r="AE200" i="57"/>
  <c r="AE201" i="57" s="1"/>
  <c r="AD200" i="57"/>
  <c r="AD201" i="57" s="1"/>
  <c r="AC200" i="57"/>
  <c r="AC201" i="57" s="1"/>
  <c r="AB200" i="57"/>
  <c r="AB201" i="57" s="1"/>
  <c r="AA200" i="57"/>
  <c r="AA201" i="57" s="1"/>
  <c r="Z200" i="57"/>
  <c r="Z201" i="57" s="1"/>
  <c r="Y200" i="57"/>
  <c r="Y201" i="57" s="1"/>
  <c r="X200" i="57"/>
  <c r="X201" i="57" s="1"/>
  <c r="W200" i="57"/>
  <c r="W201" i="57" s="1"/>
  <c r="V200" i="57"/>
  <c r="V201" i="57" s="1"/>
  <c r="U200" i="57"/>
  <c r="U201" i="57" s="1"/>
  <c r="T200" i="57"/>
  <c r="T201" i="57" s="1"/>
  <c r="S200" i="57"/>
  <c r="S201" i="57" s="1"/>
  <c r="R200" i="57"/>
  <c r="R201" i="57" s="1"/>
  <c r="Q200" i="57"/>
  <c r="Q201" i="57" s="1"/>
  <c r="P200" i="57"/>
  <c r="P201" i="57" s="1"/>
  <c r="O200" i="57"/>
  <c r="O201" i="57" s="1"/>
  <c r="N200" i="57"/>
  <c r="N201" i="57" s="1"/>
  <c r="M200" i="57"/>
  <c r="M201" i="57" s="1"/>
  <c r="L200" i="57"/>
  <c r="L201" i="57" s="1"/>
  <c r="K200" i="57"/>
  <c r="K201" i="57" s="1"/>
  <c r="J200" i="57"/>
  <c r="J201" i="57" s="1"/>
  <c r="I200" i="57"/>
  <c r="I201" i="57" s="1"/>
  <c r="H200" i="57"/>
  <c r="H201" i="57" s="1"/>
  <c r="G200" i="57"/>
  <c r="G201" i="57" s="1"/>
  <c r="F200" i="57"/>
  <c r="F201" i="57" s="1"/>
  <c r="E200" i="57"/>
  <c r="E201" i="57" s="1"/>
  <c r="D200" i="57"/>
  <c r="D201" i="57" s="1"/>
  <c r="E198" i="57"/>
  <c r="F198" i="57" s="1"/>
  <c r="G198" i="57" s="1"/>
  <c r="H198" i="57" s="1"/>
  <c r="I198" i="57" s="1"/>
  <c r="J198" i="57" s="1"/>
  <c r="K198" i="57" s="1"/>
  <c r="L198" i="57" s="1"/>
  <c r="M198" i="57" s="1"/>
  <c r="N198" i="57" s="1"/>
  <c r="O198" i="57" s="1"/>
  <c r="P198" i="57" s="1"/>
  <c r="Q198" i="57" s="1"/>
  <c r="R198" i="57" s="1"/>
  <c r="S198" i="57" s="1"/>
  <c r="T198" i="57" s="1"/>
  <c r="U198" i="57" s="1"/>
  <c r="V198" i="57" s="1"/>
  <c r="W198" i="57" s="1"/>
  <c r="X198" i="57" s="1"/>
  <c r="Y198" i="57" s="1"/>
  <c r="Z198" i="57" s="1"/>
  <c r="AA198" i="57" s="1"/>
  <c r="AB198" i="57" s="1"/>
  <c r="AC198" i="57" s="1"/>
  <c r="AD198" i="57" s="1"/>
  <c r="AE198" i="57" s="1"/>
  <c r="AF198" i="57" s="1"/>
  <c r="AG198" i="57" s="1"/>
  <c r="AH198" i="57" s="1"/>
  <c r="AI198" i="57" s="1"/>
  <c r="AJ198" i="57" s="1"/>
  <c r="AK198" i="57" s="1"/>
  <c r="AL198" i="57" s="1"/>
  <c r="AM198" i="57" s="1"/>
  <c r="AN198" i="57" s="1"/>
  <c r="AO198" i="57" s="1"/>
  <c r="AP198" i="57" s="1"/>
  <c r="AQ193" i="57"/>
  <c r="AP193" i="57"/>
  <c r="AO193" i="57"/>
  <c r="AN193" i="57"/>
  <c r="AM193" i="57"/>
  <c r="AL193" i="57"/>
  <c r="AK193" i="57"/>
  <c r="AJ193" i="57"/>
  <c r="AI193" i="57"/>
  <c r="AH193" i="57"/>
  <c r="AG193" i="57"/>
  <c r="AF193" i="57"/>
  <c r="AE193" i="57"/>
  <c r="AD193" i="57"/>
  <c r="AC193" i="57"/>
  <c r="AB193" i="57"/>
  <c r="AA193" i="57"/>
  <c r="Z193" i="57"/>
  <c r="Y193" i="57"/>
  <c r="X193" i="57"/>
  <c r="W193" i="57"/>
  <c r="V193" i="57"/>
  <c r="U193" i="57"/>
  <c r="T193" i="57"/>
  <c r="S193" i="57"/>
  <c r="R193" i="57"/>
  <c r="Q193" i="57"/>
  <c r="P193" i="57"/>
  <c r="O193" i="57"/>
  <c r="N193" i="57"/>
  <c r="M193" i="57"/>
  <c r="L193" i="57"/>
  <c r="K193" i="57"/>
  <c r="J193" i="57"/>
  <c r="I193" i="57"/>
  <c r="H193" i="57"/>
  <c r="G193" i="57"/>
  <c r="F193" i="57"/>
  <c r="E193" i="57"/>
  <c r="D193" i="57"/>
  <c r="AQ191" i="57"/>
  <c r="AQ192" i="57" s="1"/>
  <c r="AP191" i="57"/>
  <c r="AP192" i="57" s="1"/>
  <c r="AO191" i="57"/>
  <c r="AO192" i="57" s="1"/>
  <c r="AN191" i="57"/>
  <c r="AN192" i="57" s="1"/>
  <c r="AM191" i="57"/>
  <c r="AM192" i="57" s="1"/>
  <c r="AL191" i="57"/>
  <c r="AL192" i="57" s="1"/>
  <c r="AK191" i="57"/>
  <c r="AK192" i="57" s="1"/>
  <c r="AJ191" i="57"/>
  <c r="AJ192" i="57" s="1"/>
  <c r="AI191" i="57"/>
  <c r="AI192" i="57" s="1"/>
  <c r="AH191" i="57"/>
  <c r="AH192" i="57" s="1"/>
  <c r="AG191" i="57"/>
  <c r="AG192" i="57" s="1"/>
  <c r="AF191" i="57"/>
  <c r="AF192" i="57" s="1"/>
  <c r="AE191" i="57"/>
  <c r="AE192" i="57" s="1"/>
  <c r="AD191" i="57"/>
  <c r="AD192" i="57" s="1"/>
  <c r="AC191" i="57"/>
  <c r="AC192" i="57" s="1"/>
  <c r="AB191" i="57"/>
  <c r="AB192" i="57" s="1"/>
  <c r="AA191" i="57"/>
  <c r="AA192" i="57" s="1"/>
  <c r="Z191" i="57"/>
  <c r="Z192" i="57" s="1"/>
  <c r="Y191" i="57"/>
  <c r="Y192" i="57" s="1"/>
  <c r="X191" i="57"/>
  <c r="X192" i="57" s="1"/>
  <c r="W191" i="57"/>
  <c r="W192" i="57" s="1"/>
  <c r="V191" i="57"/>
  <c r="V192" i="57" s="1"/>
  <c r="U191" i="57"/>
  <c r="U192" i="57" s="1"/>
  <c r="T191" i="57"/>
  <c r="T192" i="57" s="1"/>
  <c r="S191" i="57"/>
  <c r="S192" i="57" s="1"/>
  <c r="R191" i="57"/>
  <c r="R192" i="57" s="1"/>
  <c r="Q191" i="57"/>
  <c r="Q192" i="57" s="1"/>
  <c r="P191" i="57"/>
  <c r="P192" i="57" s="1"/>
  <c r="O191" i="57"/>
  <c r="O192" i="57" s="1"/>
  <c r="N191" i="57"/>
  <c r="N192" i="57" s="1"/>
  <c r="M191" i="57"/>
  <c r="M192" i="57" s="1"/>
  <c r="L191" i="57"/>
  <c r="L192" i="57" s="1"/>
  <c r="K191" i="57"/>
  <c r="K192" i="57" s="1"/>
  <c r="J191" i="57"/>
  <c r="J192" i="57" s="1"/>
  <c r="I191" i="57"/>
  <c r="I192" i="57" s="1"/>
  <c r="H191" i="57"/>
  <c r="H192" i="57" s="1"/>
  <c r="G191" i="57"/>
  <c r="G192" i="57" s="1"/>
  <c r="F191" i="57"/>
  <c r="F192" i="57" s="1"/>
  <c r="E191" i="57"/>
  <c r="E192" i="57" s="1"/>
  <c r="D191" i="57"/>
  <c r="D192" i="57" s="1"/>
  <c r="E189" i="57"/>
  <c r="F189" i="57" s="1"/>
  <c r="G189" i="57" s="1"/>
  <c r="H189" i="57" s="1"/>
  <c r="I189" i="57" s="1"/>
  <c r="J189" i="57" s="1"/>
  <c r="K189" i="57" s="1"/>
  <c r="L189" i="57" s="1"/>
  <c r="M189" i="57" s="1"/>
  <c r="N189" i="57" s="1"/>
  <c r="O189" i="57" s="1"/>
  <c r="P189" i="57" s="1"/>
  <c r="Q189" i="57" s="1"/>
  <c r="R189" i="57" s="1"/>
  <c r="S189" i="57" s="1"/>
  <c r="T189" i="57" s="1"/>
  <c r="U189" i="57" s="1"/>
  <c r="V189" i="57" s="1"/>
  <c r="W189" i="57" s="1"/>
  <c r="X189" i="57" s="1"/>
  <c r="Y189" i="57" s="1"/>
  <c r="Z189" i="57" s="1"/>
  <c r="AA189" i="57" s="1"/>
  <c r="AB189" i="57" s="1"/>
  <c r="AC189" i="57" s="1"/>
  <c r="AD189" i="57" s="1"/>
  <c r="AE189" i="57" s="1"/>
  <c r="AF189" i="57" s="1"/>
  <c r="AG189" i="57" s="1"/>
  <c r="AH189" i="57" s="1"/>
  <c r="AI189" i="57" s="1"/>
  <c r="AJ189" i="57" s="1"/>
  <c r="AK189" i="57" s="1"/>
  <c r="AL189" i="57" s="1"/>
  <c r="AM189" i="57" s="1"/>
  <c r="AN189" i="57" s="1"/>
  <c r="AO189" i="57" s="1"/>
  <c r="AP189" i="57" s="1"/>
  <c r="AQ189" i="57" s="1"/>
  <c r="AR184" i="57"/>
  <c r="AQ184" i="57"/>
  <c r="AP184" i="57"/>
  <c r="AO184" i="57"/>
  <c r="AN184" i="57"/>
  <c r="AM184" i="57"/>
  <c r="AL184" i="57"/>
  <c r="AK184" i="57"/>
  <c r="AJ184" i="57"/>
  <c r="AI184" i="57"/>
  <c r="AH184" i="57"/>
  <c r="AG184" i="57"/>
  <c r="AF184" i="57"/>
  <c r="AE184" i="57"/>
  <c r="AD184" i="57"/>
  <c r="AC184" i="57"/>
  <c r="AB184" i="57"/>
  <c r="AA184" i="57"/>
  <c r="Z184" i="57"/>
  <c r="Y184" i="57"/>
  <c r="X184" i="57"/>
  <c r="W184" i="57"/>
  <c r="V184" i="57"/>
  <c r="U184" i="57"/>
  <c r="T184" i="57"/>
  <c r="S184" i="57"/>
  <c r="R184" i="57"/>
  <c r="Q184" i="57"/>
  <c r="P184" i="57"/>
  <c r="O184" i="57"/>
  <c r="N184" i="57"/>
  <c r="M184" i="57"/>
  <c r="L184" i="57"/>
  <c r="K184" i="57"/>
  <c r="J184" i="57"/>
  <c r="I184" i="57"/>
  <c r="H184" i="57"/>
  <c r="G184" i="57"/>
  <c r="F184" i="57"/>
  <c r="E184" i="57"/>
  <c r="D184" i="57"/>
  <c r="AR182" i="57"/>
  <c r="AR183" i="57" s="1"/>
  <c r="AQ182" i="57"/>
  <c r="AQ183" i="57" s="1"/>
  <c r="AP182" i="57"/>
  <c r="AP183" i="57" s="1"/>
  <c r="AO182" i="57"/>
  <c r="AO183" i="57" s="1"/>
  <c r="AN182" i="57"/>
  <c r="AN183" i="57" s="1"/>
  <c r="AM182" i="57"/>
  <c r="AM183" i="57" s="1"/>
  <c r="AL182" i="57"/>
  <c r="AL183" i="57" s="1"/>
  <c r="AK182" i="57"/>
  <c r="AK183" i="57" s="1"/>
  <c r="AJ182" i="57"/>
  <c r="AJ183" i="57" s="1"/>
  <c r="AI182" i="57"/>
  <c r="AI183" i="57" s="1"/>
  <c r="AH182" i="57"/>
  <c r="AH183" i="57" s="1"/>
  <c r="AG182" i="57"/>
  <c r="AG183" i="57" s="1"/>
  <c r="AF182" i="57"/>
  <c r="AF183" i="57" s="1"/>
  <c r="AE182" i="57"/>
  <c r="AE183" i="57" s="1"/>
  <c r="AD182" i="57"/>
  <c r="AD183" i="57" s="1"/>
  <c r="AC182" i="57"/>
  <c r="AC183" i="57" s="1"/>
  <c r="AB182" i="57"/>
  <c r="AB183" i="57" s="1"/>
  <c r="AA182" i="57"/>
  <c r="AA183" i="57" s="1"/>
  <c r="Z182" i="57"/>
  <c r="Z183" i="57" s="1"/>
  <c r="Y182" i="57"/>
  <c r="Y183" i="57" s="1"/>
  <c r="X182" i="57"/>
  <c r="X183" i="57" s="1"/>
  <c r="W182" i="57"/>
  <c r="W183" i="57" s="1"/>
  <c r="V182" i="57"/>
  <c r="V183" i="57" s="1"/>
  <c r="U182" i="57"/>
  <c r="U183" i="57" s="1"/>
  <c r="T182" i="57"/>
  <c r="T183" i="57" s="1"/>
  <c r="S182" i="57"/>
  <c r="S183" i="57" s="1"/>
  <c r="R182" i="57"/>
  <c r="R183" i="57" s="1"/>
  <c r="Q182" i="57"/>
  <c r="Q183" i="57" s="1"/>
  <c r="P182" i="57"/>
  <c r="P183" i="57" s="1"/>
  <c r="O182" i="57"/>
  <c r="O183" i="57" s="1"/>
  <c r="N182" i="57"/>
  <c r="N183" i="57" s="1"/>
  <c r="M182" i="57"/>
  <c r="M183" i="57" s="1"/>
  <c r="L182" i="57"/>
  <c r="L183" i="57" s="1"/>
  <c r="K182" i="57"/>
  <c r="K183" i="57" s="1"/>
  <c r="J182" i="57"/>
  <c r="J183" i="57" s="1"/>
  <c r="I182" i="57"/>
  <c r="I183" i="57" s="1"/>
  <c r="H182" i="57"/>
  <c r="H183" i="57" s="1"/>
  <c r="G182" i="57"/>
  <c r="G183" i="57" s="1"/>
  <c r="F182" i="57"/>
  <c r="F183" i="57" s="1"/>
  <c r="E182" i="57"/>
  <c r="E183" i="57" s="1"/>
  <c r="D182" i="57"/>
  <c r="D183" i="57" s="1"/>
  <c r="E180" i="57"/>
  <c r="F180" i="57" s="1"/>
  <c r="G180" i="57" s="1"/>
  <c r="H180" i="57" s="1"/>
  <c r="I180" i="57" s="1"/>
  <c r="J180" i="57" s="1"/>
  <c r="K180" i="57" s="1"/>
  <c r="L180" i="57" s="1"/>
  <c r="M180" i="57" s="1"/>
  <c r="N180" i="57" s="1"/>
  <c r="O180" i="57" s="1"/>
  <c r="P180" i="57" s="1"/>
  <c r="Q180" i="57" s="1"/>
  <c r="R180" i="57" s="1"/>
  <c r="S180" i="57" s="1"/>
  <c r="T180" i="57" s="1"/>
  <c r="U180" i="57" s="1"/>
  <c r="V180" i="57" s="1"/>
  <c r="W180" i="57" s="1"/>
  <c r="X180" i="57" s="1"/>
  <c r="Y180" i="57" s="1"/>
  <c r="Z180" i="57" s="1"/>
  <c r="AA180" i="57" s="1"/>
  <c r="AB180" i="57" s="1"/>
  <c r="AC180" i="57" s="1"/>
  <c r="AD180" i="57" s="1"/>
  <c r="AE180" i="57" s="1"/>
  <c r="AF180" i="57" s="1"/>
  <c r="AG180" i="57" s="1"/>
  <c r="AH180" i="57" s="1"/>
  <c r="AI180" i="57" s="1"/>
  <c r="AJ180" i="57" s="1"/>
  <c r="AK180" i="57" s="1"/>
  <c r="AL180" i="57" s="1"/>
  <c r="AM180" i="57" s="1"/>
  <c r="AN180" i="57" s="1"/>
  <c r="AO180" i="57" s="1"/>
  <c r="AP180" i="57" s="1"/>
  <c r="AQ180" i="57" s="1"/>
  <c r="AR180" i="57" s="1"/>
  <c r="AS175" i="57"/>
  <c r="AR175" i="57"/>
  <c r="AQ175" i="57"/>
  <c r="AP175" i="57"/>
  <c r="AO175" i="57"/>
  <c r="AN175" i="57"/>
  <c r="AM175" i="57"/>
  <c r="AL175" i="57"/>
  <c r="AK175" i="57"/>
  <c r="AJ175" i="57"/>
  <c r="AI175" i="57"/>
  <c r="AH175" i="57"/>
  <c r="AG175" i="57"/>
  <c r="AF175" i="57"/>
  <c r="AE175" i="57"/>
  <c r="AD175" i="57"/>
  <c r="AC175" i="57"/>
  <c r="AB175" i="57"/>
  <c r="AA175" i="57"/>
  <c r="Z175" i="57"/>
  <c r="Y175" i="57"/>
  <c r="X175" i="57"/>
  <c r="W175" i="57"/>
  <c r="V175" i="57"/>
  <c r="U175" i="57"/>
  <c r="T175" i="57"/>
  <c r="S175" i="57"/>
  <c r="R175" i="57"/>
  <c r="Q175" i="57"/>
  <c r="P175" i="57"/>
  <c r="O175" i="57"/>
  <c r="N175" i="57"/>
  <c r="M175" i="57"/>
  <c r="L175" i="57"/>
  <c r="K175" i="57"/>
  <c r="J175" i="57"/>
  <c r="I175" i="57"/>
  <c r="H175" i="57"/>
  <c r="G175" i="57"/>
  <c r="F175" i="57"/>
  <c r="E175" i="57"/>
  <c r="D175" i="57"/>
  <c r="AS173" i="57"/>
  <c r="AS174" i="57" s="1"/>
  <c r="AR173" i="57"/>
  <c r="AR174" i="57" s="1"/>
  <c r="AQ173" i="57"/>
  <c r="AQ174" i="57" s="1"/>
  <c r="AP173" i="57"/>
  <c r="AP174" i="57" s="1"/>
  <c r="AO173" i="57"/>
  <c r="AO174" i="57" s="1"/>
  <c r="AN173" i="57"/>
  <c r="AN174" i="57" s="1"/>
  <c r="AM173" i="57"/>
  <c r="AM174" i="57" s="1"/>
  <c r="AL173" i="57"/>
  <c r="AL174" i="57" s="1"/>
  <c r="AK173" i="57"/>
  <c r="AK174" i="57" s="1"/>
  <c r="AJ173" i="57"/>
  <c r="AJ174" i="57" s="1"/>
  <c r="AI173" i="57"/>
  <c r="AI174" i="57" s="1"/>
  <c r="AH173" i="57"/>
  <c r="AH174" i="57" s="1"/>
  <c r="AG173" i="57"/>
  <c r="AG174" i="57" s="1"/>
  <c r="AF173" i="57"/>
  <c r="AF174" i="57" s="1"/>
  <c r="AE173" i="57"/>
  <c r="AE174" i="57" s="1"/>
  <c r="AD173" i="57"/>
  <c r="AD174" i="57" s="1"/>
  <c r="AC173" i="57"/>
  <c r="AC174" i="57" s="1"/>
  <c r="AB173" i="57"/>
  <c r="AB174" i="57" s="1"/>
  <c r="AA173" i="57"/>
  <c r="AA174" i="57" s="1"/>
  <c r="Z173" i="57"/>
  <c r="Z174" i="57" s="1"/>
  <c r="Y173" i="57"/>
  <c r="Y174" i="57" s="1"/>
  <c r="X173" i="57"/>
  <c r="X174" i="57" s="1"/>
  <c r="W173" i="57"/>
  <c r="W174" i="57" s="1"/>
  <c r="V173" i="57"/>
  <c r="V174" i="57" s="1"/>
  <c r="U173" i="57"/>
  <c r="U174" i="57" s="1"/>
  <c r="T173" i="57"/>
  <c r="T174" i="57" s="1"/>
  <c r="S173" i="57"/>
  <c r="S174" i="57" s="1"/>
  <c r="R173" i="57"/>
  <c r="R174" i="57" s="1"/>
  <c r="Q173" i="57"/>
  <c r="Q174" i="57" s="1"/>
  <c r="P173" i="57"/>
  <c r="P174" i="57" s="1"/>
  <c r="O173" i="57"/>
  <c r="O174" i="57" s="1"/>
  <c r="N173" i="57"/>
  <c r="N174" i="57" s="1"/>
  <c r="M173" i="57"/>
  <c r="M174" i="57" s="1"/>
  <c r="L173" i="57"/>
  <c r="L174" i="57" s="1"/>
  <c r="K173" i="57"/>
  <c r="K174" i="57" s="1"/>
  <c r="J173" i="57"/>
  <c r="J174" i="57" s="1"/>
  <c r="I173" i="57"/>
  <c r="I174" i="57" s="1"/>
  <c r="H173" i="57"/>
  <c r="H174" i="57" s="1"/>
  <c r="G173" i="57"/>
  <c r="G174" i="57" s="1"/>
  <c r="F173" i="57"/>
  <c r="F174" i="57" s="1"/>
  <c r="E173" i="57"/>
  <c r="E174" i="57" s="1"/>
  <c r="D173" i="57"/>
  <c r="D174" i="57" s="1"/>
  <c r="E171" i="57"/>
  <c r="F171" i="57" s="1"/>
  <c r="G171" i="57" s="1"/>
  <c r="H171" i="57" s="1"/>
  <c r="I171" i="57" s="1"/>
  <c r="J171" i="57" s="1"/>
  <c r="K171" i="57" s="1"/>
  <c r="L171" i="57" s="1"/>
  <c r="M171" i="57" s="1"/>
  <c r="N171" i="57" s="1"/>
  <c r="O171" i="57" s="1"/>
  <c r="P171" i="57" s="1"/>
  <c r="Q171" i="57" s="1"/>
  <c r="R171" i="57" s="1"/>
  <c r="S171" i="57" s="1"/>
  <c r="T171" i="57" s="1"/>
  <c r="U171" i="57" s="1"/>
  <c r="V171" i="57" s="1"/>
  <c r="W171" i="57" s="1"/>
  <c r="X171" i="57" s="1"/>
  <c r="Y171" i="57" s="1"/>
  <c r="Z171" i="57" s="1"/>
  <c r="AA171" i="57" s="1"/>
  <c r="AB171" i="57" s="1"/>
  <c r="AC171" i="57" s="1"/>
  <c r="AD171" i="57" s="1"/>
  <c r="AE171" i="57" s="1"/>
  <c r="AF171" i="57" s="1"/>
  <c r="AG171" i="57" s="1"/>
  <c r="AH171" i="57" s="1"/>
  <c r="AI171" i="57" s="1"/>
  <c r="AJ171" i="57" s="1"/>
  <c r="AK171" i="57" s="1"/>
  <c r="AL171" i="57" s="1"/>
  <c r="AM171" i="57" s="1"/>
  <c r="AN171" i="57" s="1"/>
  <c r="AO171" i="57" s="1"/>
  <c r="AP171" i="57" s="1"/>
  <c r="AQ171" i="57" s="1"/>
  <c r="AR171" i="57" s="1"/>
  <c r="AS171" i="57" s="1"/>
  <c r="AT166" i="57"/>
  <c r="AS166" i="57"/>
  <c r="AR166" i="57"/>
  <c r="AQ166" i="57"/>
  <c r="AP166" i="57"/>
  <c r="AO166" i="57"/>
  <c r="AN166" i="57"/>
  <c r="AM166" i="57"/>
  <c r="AL166" i="57"/>
  <c r="AK166" i="57"/>
  <c r="AJ166" i="57"/>
  <c r="AI166" i="57"/>
  <c r="AH166" i="57"/>
  <c r="AG166" i="57"/>
  <c r="AF166" i="57"/>
  <c r="AE166" i="57"/>
  <c r="AD166" i="57"/>
  <c r="AC166" i="57"/>
  <c r="AB166" i="57"/>
  <c r="AA166" i="57"/>
  <c r="Z166" i="57"/>
  <c r="Y166" i="57"/>
  <c r="X166" i="57"/>
  <c r="W166" i="57"/>
  <c r="V166" i="57"/>
  <c r="U166" i="57"/>
  <c r="T166" i="57"/>
  <c r="S166" i="57"/>
  <c r="R166" i="57"/>
  <c r="Q166" i="57"/>
  <c r="P166" i="57"/>
  <c r="O166" i="57"/>
  <c r="N166" i="57"/>
  <c r="M166" i="57"/>
  <c r="L166" i="57"/>
  <c r="K166" i="57"/>
  <c r="J166" i="57"/>
  <c r="I166" i="57"/>
  <c r="H166" i="57"/>
  <c r="G166" i="57"/>
  <c r="F166" i="57"/>
  <c r="E166" i="57"/>
  <c r="D166" i="57"/>
  <c r="AT164" i="57"/>
  <c r="AT165" i="57" s="1"/>
  <c r="AS164" i="57"/>
  <c r="AS165" i="57" s="1"/>
  <c r="AR164" i="57"/>
  <c r="AR165" i="57" s="1"/>
  <c r="AQ164" i="57"/>
  <c r="AQ165" i="57" s="1"/>
  <c r="AP164" i="57"/>
  <c r="AP165" i="57" s="1"/>
  <c r="AO164" i="57"/>
  <c r="AO165" i="57" s="1"/>
  <c r="AN164" i="57"/>
  <c r="AN165" i="57" s="1"/>
  <c r="AM164" i="57"/>
  <c r="AM165" i="57" s="1"/>
  <c r="AL164" i="57"/>
  <c r="AL165" i="57" s="1"/>
  <c r="AK164" i="57"/>
  <c r="AK165" i="57" s="1"/>
  <c r="AJ164" i="57"/>
  <c r="AJ165" i="57" s="1"/>
  <c r="AI164" i="57"/>
  <c r="AI165" i="57" s="1"/>
  <c r="AH164" i="57"/>
  <c r="AH165" i="57" s="1"/>
  <c r="AG164" i="57"/>
  <c r="AG165" i="57" s="1"/>
  <c r="AF164" i="57"/>
  <c r="AF165" i="57" s="1"/>
  <c r="AE164" i="57"/>
  <c r="AE165" i="57" s="1"/>
  <c r="AD164" i="57"/>
  <c r="AD165" i="57" s="1"/>
  <c r="AC164" i="57"/>
  <c r="AC165" i="57" s="1"/>
  <c r="AB164" i="57"/>
  <c r="AB165" i="57" s="1"/>
  <c r="AA164" i="57"/>
  <c r="AA165" i="57" s="1"/>
  <c r="Z164" i="57"/>
  <c r="Z165" i="57" s="1"/>
  <c r="Y164" i="57"/>
  <c r="Y165" i="57" s="1"/>
  <c r="X164" i="57"/>
  <c r="X165" i="57" s="1"/>
  <c r="W164" i="57"/>
  <c r="W165" i="57" s="1"/>
  <c r="V164" i="57"/>
  <c r="V165" i="57" s="1"/>
  <c r="U164" i="57"/>
  <c r="U165" i="57" s="1"/>
  <c r="T164" i="57"/>
  <c r="T165" i="57" s="1"/>
  <c r="S164" i="57"/>
  <c r="S165" i="57" s="1"/>
  <c r="R164" i="57"/>
  <c r="R165" i="57" s="1"/>
  <c r="Q164" i="57"/>
  <c r="Q165" i="57" s="1"/>
  <c r="P164" i="57"/>
  <c r="P165" i="57" s="1"/>
  <c r="O164" i="57"/>
  <c r="O165" i="57" s="1"/>
  <c r="N164" i="57"/>
  <c r="N165" i="57" s="1"/>
  <c r="M164" i="57"/>
  <c r="M165" i="57" s="1"/>
  <c r="L164" i="57"/>
  <c r="L165" i="57" s="1"/>
  <c r="K164" i="57"/>
  <c r="K165" i="57" s="1"/>
  <c r="J164" i="57"/>
  <c r="J165" i="57" s="1"/>
  <c r="I164" i="57"/>
  <c r="I165" i="57" s="1"/>
  <c r="H164" i="57"/>
  <c r="H165" i="57" s="1"/>
  <c r="G164" i="57"/>
  <c r="G165" i="57" s="1"/>
  <c r="F164" i="57"/>
  <c r="F165" i="57" s="1"/>
  <c r="E164" i="57"/>
  <c r="E165" i="57" s="1"/>
  <c r="D164" i="57"/>
  <c r="D165" i="57" s="1"/>
  <c r="E162" i="57"/>
  <c r="F162" i="57" s="1"/>
  <c r="G162" i="57" s="1"/>
  <c r="H162" i="57" s="1"/>
  <c r="I162" i="57" s="1"/>
  <c r="J162" i="57" s="1"/>
  <c r="K162" i="57" s="1"/>
  <c r="L162" i="57" s="1"/>
  <c r="M162" i="57" s="1"/>
  <c r="N162" i="57" s="1"/>
  <c r="O162" i="57" s="1"/>
  <c r="P162" i="57" s="1"/>
  <c r="Q162" i="57" s="1"/>
  <c r="R162" i="57" s="1"/>
  <c r="S162" i="57" s="1"/>
  <c r="T162" i="57" s="1"/>
  <c r="U162" i="57" s="1"/>
  <c r="V162" i="57" s="1"/>
  <c r="W162" i="57" s="1"/>
  <c r="X162" i="57" s="1"/>
  <c r="Y162" i="57" s="1"/>
  <c r="Z162" i="57" s="1"/>
  <c r="AA162" i="57" s="1"/>
  <c r="AB162" i="57" s="1"/>
  <c r="AC162" i="57" s="1"/>
  <c r="AD162" i="57" s="1"/>
  <c r="AE162" i="57" s="1"/>
  <c r="AF162" i="57" s="1"/>
  <c r="AG162" i="57" s="1"/>
  <c r="AH162" i="57" s="1"/>
  <c r="AI162" i="57" s="1"/>
  <c r="AJ162" i="57" s="1"/>
  <c r="AK162" i="57" s="1"/>
  <c r="AL162" i="57" s="1"/>
  <c r="AM162" i="57" s="1"/>
  <c r="AN162" i="57" s="1"/>
  <c r="AO162" i="57" s="1"/>
  <c r="AP162" i="57" s="1"/>
  <c r="AQ162" i="57" s="1"/>
  <c r="AR162" i="57" s="1"/>
  <c r="AS162" i="57" s="1"/>
  <c r="AT162" i="57" s="1"/>
  <c r="AU157" i="57"/>
  <c r="AT157" i="57"/>
  <c r="AS157" i="57"/>
  <c r="AR157" i="57"/>
  <c r="AQ157" i="57"/>
  <c r="AP157" i="57"/>
  <c r="AO157" i="57"/>
  <c r="AN157" i="57"/>
  <c r="AM157" i="57"/>
  <c r="AL157" i="57"/>
  <c r="AK157" i="57"/>
  <c r="AJ157" i="57"/>
  <c r="AI157" i="57"/>
  <c r="AH157" i="57"/>
  <c r="AG157" i="57"/>
  <c r="AF157" i="57"/>
  <c r="AE157" i="57"/>
  <c r="AD157" i="57"/>
  <c r="AC157" i="57"/>
  <c r="AB157" i="57"/>
  <c r="AA157" i="57"/>
  <c r="Z157" i="57"/>
  <c r="Y157" i="57"/>
  <c r="X157" i="57"/>
  <c r="W157" i="57"/>
  <c r="V157" i="57"/>
  <c r="U157" i="57"/>
  <c r="T157" i="57"/>
  <c r="S157" i="57"/>
  <c r="R157" i="57"/>
  <c r="Q157" i="57"/>
  <c r="P157" i="57"/>
  <c r="O157" i="57"/>
  <c r="N157" i="57"/>
  <c r="M157" i="57"/>
  <c r="L157" i="57"/>
  <c r="K157" i="57"/>
  <c r="J157" i="57"/>
  <c r="I157" i="57"/>
  <c r="H157" i="57"/>
  <c r="G157" i="57"/>
  <c r="F157" i="57"/>
  <c r="E157" i="57"/>
  <c r="D157" i="57"/>
  <c r="AU155" i="57"/>
  <c r="AU156" i="57" s="1"/>
  <c r="AT155" i="57"/>
  <c r="AT156" i="57" s="1"/>
  <c r="AS155" i="57"/>
  <c r="AS156" i="57" s="1"/>
  <c r="AR155" i="57"/>
  <c r="AR156" i="57" s="1"/>
  <c r="AQ155" i="57"/>
  <c r="AQ156" i="57" s="1"/>
  <c r="AP155" i="57"/>
  <c r="AP156" i="57" s="1"/>
  <c r="AO155" i="57"/>
  <c r="AO156" i="57" s="1"/>
  <c r="AN155" i="57"/>
  <c r="AN156" i="57" s="1"/>
  <c r="AM155" i="57"/>
  <c r="AM156" i="57" s="1"/>
  <c r="AL155" i="57"/>
  <c r="AL156" i="57" s="1"/>
  <c r="AK155" i="57"/>
  <c r="AK156" i="57" s="1"/>
  <c r="AJ155" i="57"/>
  <c r="AJ156" i="57" s="1"/>
  <c r="AI155" i="57"/>
  <c r="AI156" i="57" s="1"/>
  <c r="AH155" i="57"/>
  <c r="AH156" i="57" s="1"/>
  <c r="AG155" i="57"/>
  <c r="AG156" i="57" s="1"/>
  <c r="AF155" i="57"/>
  <c r="AF156" i="57" s="1"/>
  <c r="AE155" i="57"/>
  <c r="AE156" i="57" s="1"/>
  <c r="AD155" i="57"/>
  <c r="AD156" i="57" s="1"/>
  <c r="AC155" i="57"/>
  <c r="AC156" i="57" s="1"/>
  <c r="AB155" i="57"/>
  <c r="AB156" i="57" s="1"/>
  <c r="AA155" i="57"/>
  <c r="AA156" i="57" s="1"/>
  <c r="Z155" i="57"/>
  <c r="Z156" i="57" s="1"/>
  <c r="Y155" i="57"/>
  <c r="Y156" i="57" s="1"/>
  <c r="X155" i="57"/>
  <c r="X156" i="57" s="1"/>
  <c r="W155" i="57"/>
  <c r="W156" i="57" s="1"/>
  <c r="V155" i="57"/>
  <c r="V156" i="57" s="1"/>
  <c r="U155" i="57"/>
  <c r="U156" i="57" s="1"/>
  <c r="T155" i="57"/>
  <c r="T156" i="57" s="1"/>
  <c r="S155" i="57"/>
  <c r="S156" i="57" s="1"/>
  <c r="R155" i="57"/>
  <c r="R156" i="57" s="1"/>
  <c r="Q155" i="57"/>
  <c r="Q156" i="57" s="1"/>
  <c r="P155" i="57"/>
  <c r="P156" i="57" s="1"/>
  <c r="O155" i="57"/>
  <c r="O156" i="57" s="1"/>
  <c r="N155" i="57"/>
  <c r="N156" i="57" s="1"/>
  <c r="M155" i="57"/>
  <c r="M156" i="57" s="1"/>
  <c r="L155" i="57"/>
  <c r="L156" i="57" s="1"/>
  <c r="K155" i="57"/>
  <c r="K156" i="57" s="1"/>
  <c r="J155" i="57"/>
  <c r="J156" i="57" s="1"/>
  <c r="I155" i="57"/>
  <c r="I156" i="57" s="1"/>
  <c r="H155" i="57"/>
  <c r="H156" i="57" s="1"/>
  <c r="G155" i="57"/>
  <c r="G156" i="57" s="1"/>
  <c r="F155" i="57"/>
  <c r="F156" i="57" s="1"/>
  <c r="E155" i="57"/>
  <c r="E156" i="57" s="1"/>
  <c r="D155" i="57"/>
  <c r="D156" i="57" s="1"/>
  <c r="E153" i="57"/>
  <c r="F153" i="57" s="1"/>
  <c r="G153" i="57" s="1"/>
  <c r="H153" i="57" s="1"/>
  <c r="I153" i="57" s="1"/>
  <c r="J153" i="57" s="1"/>
  <c r="K153" i="57" s="1"/>
  <c r="L153" i="57" s="1"/>
  <c r="M153" i="57" s="1"/>
  <c r="N153" i="57" s="1"/>
  <c r="O153" i="57" s="1"/>
  <c r="P153" i="57" s="1"/>
  <c r="Q153" i="57" s="1"/>
  <c r="R153" i="57" s="1"/>
  <c r="S153" i="57" s="1"/>
  <c r="T153" i="57" s="1"/>
  <c r="U153" i="57" s="1"/>
  <c r="V153" i="57" s="1"/>
  <c r="W153" i="57" s="1"/>
  <c r="X153" i="57" s="1"/>
  <c r="Y153" i="57" s="1"/>
  <c r="Z153" i="57" s="1"/>
  <c r="AA153" i="57" s="1"/>
  <c r="AB153" i="57" s="1"/>
  <c r="AC153" i="57" s="1"/>
  <c r="AD153" i="57" s="1"/>
  <c r="AE153" i="57" s="1"/>
  <c r="AF153" i="57" s="1"/>
  <c r="AG153" i="57" s="1"/>
  <c r="AH153" i="57" s="1"/>
  <c r="AI153" i="57" s="1"/>
  <c r="AJ153" i="57" s="1"/>
  <c r="AK153" i="57" s="1"/>
  <c r="AL153" i="57" s="1"/>
  <c r="AM153" i="57" s="1"/>
  <c r="AN153" i="57" s="1"/>
  <c r="AO153" i="57" s="1"/>
  <c r="AP153" i="57" s="1"/>
  <c r="AQ153" i="57" s="1"/>
  <c r="AR153" i="57" s="1"/>
  <c r="AS153" i="57" s="1"/>
  <c r="AT153" i="57" s="1"/>
  <c r="AU153" i="57" s="1"/>
  <c r="AV148" i="57"/>
  <c r="AU148" i="57"/>
  <c r="AT148" i="57"/>
  <c r="AS148" i="57"/>
  <c r="AR148" i="57"/>
  <c r="AQ148" i="57"/>
  <c r="AP148" i="57"/>
  <c r="AO148" i="57"/>
  <c r="AN148" i="57"/>
  <c r="AM148" i="57"/>
  <c r="AL148" i="57"/>
  <c r="AK148" i="57"/>
  <c r="AJ148" i="57"/>
  <c r="AI148" i="57"/>
  <c r="AH148" i="57"/>
  <c r="AG148" i="57"/>
  <c r="AF148" i="57"/>
  <c r="AE148" i="57"/>
  <c r="AD148" i="57"/>
  <c r="AC148" i="57"/>
  <c r="AB148" i="57"/>
  <c r="AA148" i="57"/>
  <c r="Z148" i="57"/>
  <c r="Y148" i="57"/>
  <c r="X148" i="57"/>
  <c r="W148" i="57"/>
  <c r="V148" i="57"/>
  <c r="U148" i="57"/>
  <c r="T148" i="57"/>
  <c r="S148" i="57"/>
  <c r="R148" i="57"/>
  <c r="Q148" i="57"/>
  <c r="P148" i="57"/>
  <c r="O148" i="57"/>
  <c r="N148" i="57"/>
  <c r="M148" i="57"/>
  <c r="L148" i="57"/>
  <c r="K148" i="57"/>
  <c r="J148" i="57"/>
  <c r="I148" i="57"/>
  <c r="H148" i="57"/>
  <c r="G148" i="57"/>
  <c r="F148" i="57"/>
  <c r="E148" i="57"/>
  <c r="D148" i="57"/>
  <c r="AV146" i="57"/>
  <c r="AV147" i="57" s="1"/>
  <c r="AU146" i="57"/>
  <c r="AU147" i="57" s="1"/>
  <c r="AT146" i="57"/>
  <c r="AT147" i="57" s="1"/>
  <c r="AS146" i="57"/>
  <c r="AS147" i="57" s="1"/>
  <c r="AR146" i="57"/>
  <c r="AR147" i="57" s="1"/>
  <c r="AQ146" i="57"/>
  <c r="AQ147" i="57" s="1"/>
  <c r="AP146" i="57"/>
  <c r="AP147" i="57" s="1"/>
  <c r="AO146" i="57"/>
  <c r="AO147" i="57" s="1"/>
  <c r="AN146" i="57"/>
  <c r="AN147" i="57" s="1"/>
  <c r="AM146" i="57"/>
  <c r="AM147" i="57" s="1"/>
  <c r="AL146" i="57"/>
  <c r="AL147" i="57" s="1"/>
  <c r="AK146" i="57"/>
  <c r="AK147" i="57" s="1"/>
  <c r="AJ146" i="57"/>
  <c r="AJ147" i="57" s="1"/>
  <c r="AI146" i="57"/>
  <c r="AI147" i="57" s="1"/>
  <c r="AH146" i="57"/>
  <c r="AH147" i="57" s="1"/>
  <c r="AG146" i="57"/>
  <c r="AG147" i="57" s="1"/>
  <c r="AF146" i="57"/>
  <c r="AF147" i="57" s="1"/>
  <c r="AE146" i="57"/>
  <c r="AE147" i="57" s="1"/>
  <c r="AD146" i="57"/>
  <c r="AD147" i="57" s="1"/>
  <c r="AC146" i="57"/>
  <c r="AC147" i="57" s="1"/>
  <c r="AB146" i="57"/>
  <c r="AB147" i="57" s="1"/>
  <c r="AA146" i="57"/>
  <c r="AA147" i="57" s="1"/>
  <c r="Z146" i="57"/>
  <c r="Z147" i="57" s="1"/>
  <c r="Y146" i="57"/>
  <c r="Y147" i="57" s="1"/>
  <c r="X146" i="57"/>
  <c r="X147" i="57" s="1"/>
  <c r="W146" i="57"/>
  <c r="W147" i="57" s="1"/>
  <c r="V146" i="57"/>
  <c r="V147" i="57" s="1"/>
  <c r="U146" i="57"/>
  <c r="U147" i="57" s="1"/>
  <c r="T146" i="57"/>
  <c r="T147" i="57" s="1"/>
  <c r="S146" i="57"/>
  <c r="S147" i="57" s="1"/>
  <c r="R146" i="57"/>
  <c r="R147" i="57" s="1"/>
  <c r="Q146" i="57"/>
  <c r="Q147" i="57" s="1"/>
  <c r="P146" i="57"/>
  <c r="P147" i="57" s="1"/>
  <c r="O146" i="57"/>
  <c r="O147" i="57" s="1"/>
  <c r="N146" i="57"/>
  <c r="N147" i="57" s="1"/>
  <c r="M146" i="57"/>
  <c r="M147" i="57" s="1"/>
  <c r="L146" i="57"/>
  <c r="L147" i="57" s="1"/>
  <c r="K146" i="57"/>
  <c r="K147" i="57" s="1"/>
  <c r="J146" i="57"/>
  <c r="J147" i="57" s="1"/>
  <c r="I146" i="57"/>
  <c r="I147" i="57" s="1"/>
  <c r="H146" i="57"/>
  <c r="H147" i="57" s="1"/>
  <c r="G146" i="57"/>
  <c r="G147" i="57" s="1"/>
  <c r="F146" i="57"/>
  <c r="F147" i="57" s="1"/>
  <c r="E146" i="57"/>
  <c r="E147" i="57" s="1"/>
  <c r="D146" i="57"/>
  <c r="D147" i="57" s="1"/>
  <c r="E144" i="57"/>
  <c r="F144" i="57" s="1"/>
  <c r="G144" i="57" s="1"/>
  <c r="H144" i="57" s="1"/>
  <c r="I144" i="57" s="1"/>
  <c r="J144" i="57" s="1"/>
  <c r="K144" i="57" s="1"/>
  <c r="L144" i="57" s="1"/>
  <c r="M144" i="57" s="1"/>
  <c r="N144" i="57" s="1"/>
  <c r="O144" i="57" s="1"/>
  <c r="P144" i="57" s="1"/>
  <c r="Q144" i="57" s="1"/>
  <c r="R144" i="57" s="1"/>
  <c r="S144" i="57" s="1"/>
  <c r="T144" i="57" s="1"/>
  <c r="U144" i="57" s="1"/>
  <c r="V144" i="57" s="1"/>
  <c r="W144" i="57" s="1"/>
  <c r="X144" i="57" s="1"/>
  <c r="Y144" i="57" s="1"/>
  <c r="Z144" i="57" s="1"/>
  <c r="AA144" i="57" s="1"/>
  <c r="AB144" i="57" s="1"/>
  <c r="AC144" i="57" s="1"/>
  <c r="AD144" i="57" s="1"/>
  <c r="AE144" i="57" s="1"/>
  <c r="AF144" i="57" s="1"/>
  <c r="AG144" i="57" s="1"/>
  <c r="AH144" i="57" s="1"/>
  <c r="AI144" i="57" s="1"/>
  <c r="AJ144" i="57" s="1"/>
  <c r="AK144" i="57" s="1"/>
  <c r="AL144" i="57" s="1"/>
  <c r="AM144" i="57" s="1"/>
  <c r="AN144" i="57" s="1"/>
  <c r="AO144" i="57" s="1"/>
  <c r="AP144" i="57" s="1"/>
  <c r="AQ144" i="57" s="1"/>
  <c r="AR144" i="57" s="1"/>
  <c r="AS144" i="57" s="1"/>
  <c r="AT144" i="57" s="1"/>
  <c r="AU144" i="57" s="1"/>
  <c r="AV144" i="57" s="1"/>
  <c r="AW139" i="57"/>
  <c r="AV139" i="57"/>
  <c r="AU139" i="57"/>
  <c r="AT139" i="57"/>
  <c r="AS139" i="57"/>
  <c r="AR139" i="57"/>
  <c r="AQ139" i="57"/>
  <c r="AP139" i="57"/>
  <c r="AO139" i="57"/>
  <c r="AN139" i="57"/>
  <c r="AM139" i="57"/>
  <c r="AL139" i="57"/>
  <c r="AK139" i="57"/>
  <c r="AJ139" i="57"/>
  <c r="AI139" i="57"/>
  <c r="AH139" i="57"/>
  <c r="AG139" i="57"/>
  <c r="AF139" i="57"/>
  <c r="AE139" i="57"/>
  <c r="AD139" i="57"/>
  <c r="AC139" i="57"/>
  <c r="AB139" i="57"/>
  <c r="AA139" i="57"/>
  <c r="Z139" i="57"/>
  <c r="Y139" i="57"/>
  <c r="X139" i="57"/>
  <c r="W139" i="57"/>
  <c r="V139" i="57"/>
  <c r="U139" i="57"/>
  <c r="T139" i="57"/>
  <c r="S139" i="57"/>
  <c r="R139" i="57"/>
  <c r="Q139" i="57"/>
  <c r="P139" i="57"/>
  <c r="O139" i="57"/>
  <c r="N139" i="57"/>
  <c r="M139" i="57"/>
  <c r="L139" i="57"/>
  <c r="K139" i="57"/>
  <c r="J139" i="57"/>
  <c r="I139" i="57"/>
  <c r="H139" i="57"/>
  <c r="G139" i="57"/>
  <c r="F139" i="57"/>
  <c r="E139" i="57"/>
  <c r="D139" i="57"/>
  <c r="AW137" i="57"/>
  <c r="AW138" i="57" s="1"/>
  <c r="AV137" i="57"/>
  <c r="AV138" i="57" s="1"/>
  <c r="AU137" i="57"/>
  <c r="AU138" i="57" s="1"/>
  <c r="AT137" i="57"/>
  <c r="AT138" i="57" s="1"/>
  <c r="AS137" i="57"/>
  <c r="AS138" i="57" s="1"/>
  <c r="AR137" i="57"/>
  <c r="AR138" i="57" s="1"/>
  <c r="AQ137" i="57"/>
  <c r="AQ138" i="57" s="1"/>
  <c r="AP137" i="57"/>
  <c r="AP138" i="57" s="1"/>
  <c r="AO137" i="57"/>
  <c r="AO138" i="57" s="1"/>
  <c r="AN137" i="57"/>
  <c r="AN138" i="57" s="1"/>
  <c r="AM137" i="57"/>
  <c r="AM138" i="57" s="1"/>
  <c r="AL137" i="57"/>
  <c r="AL138" i="57" s="1"/>
  <c r="AK137" i="57"/>
  <c r="AK138" i="57" s="1"/>
  <c r="AJ137" i="57"/>
  <c r="AJ138" i="57" s="1"/>
  <c r="AI137" i="57"/>
  <c r="AI138" i="57" s="1"/>
  <c r="AH137" i="57"/>
  <c r="AH138" i="57" s="1"/>
  <c r="AG137" i="57"/>
  <c r="AG138" i="57" s="1"/>
  <c r="AF137" i="57"/>
  <c r="AF138" i="57" s="1"/>
  <c r="AE137" i="57"/>
  <c r="AE138" i="57" s="1"/>
  <c r="AD137" i="57"/>
  <c r="AD138" i="57" s="1"/>
  <c r="AC137" i="57"/>
  <c r="AC138" i="57" s="1"/>
  <c r="AB137" i="57"/>
  <c r="AB138" i="57" s="1"/>
  <c r="AA137" i="57"/>
  <c r="AA138" i="57" s="1"/>
  <c r="Z137" i="57"/>
  <c r="Z138" i="57" s="1"/>
  <c r="Y137" i="57"/>
  <c r="Y138" i="57" s="1"/>
  <c r="X137" i="57"/>
  <c r="X138" i="57" s="1"/>
  <c r="W137" i="57"/>
  <c r="W138" i="57" s="1"/>
  <c r="V137" i="57"/>
  <c r="V138" i="57" s="1"/>
  <c r="U137" i="57"/>
  <c r="U138" i="57" s="1"/>
  <c r="T137" i="57"/>
  <c r="T138" i="57" s="1"/>
  <c r="S137" i="57"/>
  <c r="S138" i="57" s="1"/>
  <c r="R137" i="57"/>
  <c r="R138" i="57" s="1"/>
  <c r="Q137" i="57"/>
  <c r="Q138" i="57" s="1"/>
  <c r="P137" i="57"/>
  <c r="P138" i="57" s="1"/>
  <c r="O137" i="57"/>
  <c r="O138" i="57" s="1"/>
  <c r="N137" i="57"/>
  <c r="N138" i="57" s="1"/>
  <c r="M137" i="57"/>
  <c r="M138" i="57" s="1"/>
  <c r="L137" i="57"/>
  <c r="L138" i="57" s="1"/>
  <c r="K137" i="57"/>
  <c r="K138" i="57" s="1"/>
  <c r="J137" i="57"/>
  <c r="J138" i="57" s="1"/>
  <c r="I137" i="57"/>
  <c r="I138" i="57" s="1"/>
  <c r="H137" i="57"/>
  <c r="H138" i="57" s="1"/>
  <c r="G137" i="57"/>
  <c r="G138" i="57" s="1"/>
  <c r="F137" i="57"/>
  <c r="F138" i="57" s="1"/>
  <c r="E137" i="57"/>
  <c r="E138" i="57" s="1"/>
  <c r="D137" i="57"/>
  <c r="D138" i="57" s="1"/>
  <c r="E135" i="57"/>
  <c r="F135" i="57" s="1"/>
  <c r="G135" i="57" s="1"/>
  <c r="H135" i="57" s="1"/>
  <c r="I135" i="57" s="1"/>
  <c r="J135" i="57" s="1"/>
  <c r="K135" i="57" s="1"/>
  <c r="L135" i="57" s="1"/>
  <c r="M135" i="57" s="1"/>
  <c r="N135" i="57" s="1"/>
  <c r="O135" i="57" s="1"/>
  <c r="P135" i="57" s="1"/>
  <c r="Q135" i="57" s="1"/>
  <c r="R135" i="57" s="1"/>
  <c r="S135" i="57" s="1"/>
  <c r="T135" i="57" s="1"/>
  <c r="U135" i="57" s="1"/>
  <c r="V135" i="57" s="1"/>
  <c r="W135" i="57" s="1"/>
  <c r="X135" i="57" s="1"/>
  <c r="Y135" i="57" s="1"/>
  <c r="Z135" i="57" s="1"/>
  <c r="AA135" i="57" s="1"/>
  <c r="AB135" i="57" s="1"/>
  <c r="AC135" i="57" s="1"/>
  <c r="AD135" i="57" s="1"/>
  <c r="AE135" i="57" s="1"/>
  <c r="AF135" i="57" s="1"/>
  <c r="AG135" i="57" s="1"/>
  <c r="AH135" i="57" s="1"/>
  <c r="AI135" i="57" s="1"/>
  <c r="AJ135" i="57" s="1"/>
  <c r="AK135" i="57" s="1"/>
  <c r="AL135" i="57" s="1"/>
  <c r="AM135" i="57" s="1"/>
  <c r="AN135" i="57" s="1"/>
  <c r="AO135" i="57" s="1"/>
  <c r="AP135" i="57" s="1"/>
  <c r="AQ135" i="57" s="1"/>
  <c r="AR135" i="57" s="1"/>
  <c r="AS135" i="57" s="1"/>
  <c r="AT135" i="57" s="1"/>
  <c r="AU135" i="57" s="1"/>
  <c r="AV135" i="57" s="1"/>
  <c r="AW135" i="57" s="1"/>
  <c r="D131" i="57"/>
  <c r="AX111" i="57"/>
  <c r="B110" i="57"/>
  <c r="B109" i="57"/>
  <c r="B108" i="57"/>
  <c r="B107" i="57"/>
  <c r="B106" i="57"/>
  <c r="B105" i="57"/>
  <c r="B104" i="57"/>
  <c r="B103" i="57"/>
  <c r="B102" i="57"/>
  <c r="B101" i="57"/>
  <c r="B100" i="57"/>
  <c r="B99" i="57"/>
  <c r="B98" i="57"/>
  <c r="B97" i="57"/>
  <c r="B96" i="57"/>
  <c r="B95" i="57"/>
  <c r="B94" i="57"/>
  <c r="B93" i="57"/>
  <c r="B92" i="57"/>
  <c r="B91" i="57"/>
  <c r="B90" i="57"/>
  <c r="B89" i="57"/>
  <c r="B88" i="57"/>
  <c r="B87" i="57"/>
  <c r="B86" i="57"/>
  <c r="B85" i="57"/>
  <c r="B84" i="57"/>
  <c r="B83" i="57"/>
  <c r="B82" i="57"/>
  <c r="B81" i="57"/>
  <c r="B80" i="57"/>
  <c r="B79" i="57"/>
  <c r="B78" i="57"/>
  <c r="B77" i="57"/>
  <c r="B76" i="57"/>
  <c r="B75" i="57"/>
  <c r="B74" i="57"/>
  <c r="B73" i="57"/>
  <c r="B72" i="57"/>
  <c r="B71" i="57"/>
  <c r="B70" i="57"/>
  <c r="B69" i="57"/>
  <c r="B68" i="57"/>
  <c r="B67" i="57"/>
  <c r="B66" i="57"/>
  <c r="B65" i="57"/>
  <c r="B64" i="57"/>
  <c r="B63" i="57"/>
  <c r="B62" i="57"/>
  <c r="B61" i="57"/>
  <c r="B60" i="57"/>
  <c r="D59" i="57"/>
  <c r="E59" i="57" s="1"/>
  <c r="F59" i="57" s="1"/>
  <c r="D545" i="57" l="1"/>
  <c r="E545" i="57" s="1"/>
  <c r="F545" i="57" s="1"/>
  <c r="G545" i="57" s="1"/>
  <c r="H545" i="57" s="1"/>
  <c r="I545" i="57" s="1"/>
  <c r="J545" i="57" s="1"/>
  <c r="K545" i="57" s="1"/>
  <c r="L545" i="57" s="1"/>
  <c r="M545" i="57" s="1"/>
  <c r="N545" i="57" s="1"/>
  <c r="O545" i="57" s="1"/>
  <c r="P545" i="57" s="1"/>
  <c r="Q545" i="57" s="1"/>
  <c r="R545" i="57" s="1"/>
  <c r="S545" i="57" s="1"/>
  <c r="T545" i="57" s="1"/>
  <c r="U545" i="57" s="1"/>
  <c r="V545" i="57" s="1"/>
  <c r="W545" i="57" s="1"/>
  <c r="X545" i="57" s="1"/>
  <c r="Y545" i="57" s="1"/>
  <c r="Z545" i="57" s="1"/>
  <c r="AA545" i="57" s="1"/>
  <c r="AB545" i="57" s="1"/>
  <c r="AC545" i="57" s="1"/>
  <c r="AD545" i="57" s="1"/>
  <c r="AE545" i="57" s="1"/>
  <c r="AF545" i="57" s="1"/>
  <c r="AG545" i="57" s="1"/>
  <c r="AH545" i="57" s="1"/>
  <c r="AI545" i="57" s="1"/>
  <c r="AJ545" i="57" s="1"/>
  <c r="AK545" i="57" s="1"/>
  <c r="AL545" i="57" s="1"/>
  <c r="AM545" i="57" s="1"/>
  <c r="AN545" i="57" s="1"/>
  <c r="AO545" i="57" s="1"/>
  <c r="AP545" i="57" s="1"/>
  <c r="AQ545" i="57" s="1"/>
  <c r="AR545" i="57" s="1"/>
  <c r="AS545" i="57" s="1"/>
  <c r="AT545" i="57" s="1"/>
  <c r="AU545" i="57" s="1"/>
  <c r="AV545" i="57" s="1"/>
  <c r="AW545" i="57" s="1"/>
  <c r="D509" i="57"/>
  <c r="E509" i="57" s="1"/>
  <c r="F509" i="57" s="1"/>
  <c r="G509" i="57" s="1"/>
  <c r="H509" i="57" s="1"/>
  <c r="I509" i="57" s="1"/>
  <c r="J509" i="57" s="1"/>
  <c r="K509" i="57" s="1"/>
  <c r="L509" i="57" s="1"/>
  <c r="M509" i="57" s="1"/>
  <c r="N509" i="57" s="1"/>
  <c r="O509" i="57" s="1"/>
  <c r="P509" i="57" s="1"/>
  <c r="Q509" i="57" s="1"/>
  <c r="R509" i="57" s="1"/>
  <c r="S509" i="57" s="1"/>
  <c r="T509" i="57" s="1"/>
  <c r="U509" i="57" s="1"/>
  <c r="V509" i="57" s="1"/>
  <c r="W509" i="57" s="1"/>
  <c r="X509" i="57" s="1"/>
  <c r="Y509" i="57" s="1"/>
  <c r="Z509" i="57" s="1"/>
  <c r="AA509" i="57" s="1"/>
  <c r="AB509" i="57" s="1"/>
  <c r="AC509" i="57" s="1"/>
  <c r="AD509" i="57" s="1"/>
  <c r="AE509" i="57" s="1"/>
  <c r="AF509" i="57" s="1"/>
  <c r="AG509" i="57" s="1"/>
  <c r="AH509" i="57" s="1"/>
  <c r="AI509" i="57" s="1"/>
  <c r="AJ509" i="57" s="1"/>
  <c r="AK509" i="57" s="1"/>
  <c r="AL509" i="57" s="1"/>
  <c r="AM509" i="57" s="1"/>
  <c r="AN509" i="57" s="1"/>
  <c r="AO509" i="57" s="1"/>
  <c r="AP509" i="57" s="1"/>
  <c r="AQ509" i="57" s="1"/>
  <c r="AR509" i="57" s="1"/>
  <c r="AS509" i="57" s="1"/>
  <c r="AT509" i="57" s="1"/>
  <c r="AU509" i="57" s="1"/>
  <c r="AV509" i="57" s="1"/>
  <c r="AW509" i="57" s="1"/>
  <c r="D257" i="57"/>
  <c r="E257" i="57" s="1"/>
  <c r="F257" i="57" s="1"/>
  <c r="G257" i="57" s="1"/>
  <c r="H257" i="57" s="1"/>
  <c r="I257" i="57" s="1"/>
  <c r="J257" i="57" s="1"/>
  <c r="K257" i="57" s="1"/>
  <c r="L257" i="57" s="1"/>
  <c r="M257" i="57" s="1"/>
  <c r="N257" i="57" s="1"/>
  <c r="O257" i="57" s="1"/>
  <c r="P257" i="57" s="1"/>
  <c r="Q257" i="57" s="1"/>
  <c r="R257" i="57" s="1"/>
  <c r="S257" i="57" s="1"/>
  <c r="T257" i="57" s="1"/>
  <c r="U257" i="57" s="1"/>
  <c r="V257" i="57" s="1"/>
  <c r="W257" i="57" s="1"/>
  <c r="X257" i="57" s="1"/>
  <c r="Y257" i="57" s="1"/>
  <c r="Z257" i="57" s="1"/>
  <c r="AA257" i="57" s="1"/>
  <c r="AB257" i="57" s="1"/>
  <c r="AC257" i="57" s="1"/>
  <c r="AD257" i="57" s="1"/>
  <c r="AE257" i="57" s="1"/>
  <c r="AF257" i="57" s="1"/>
  <c r="AG257" i="57" s="1"/>
  <c r="AH257" i="57" s="1"/>
  <c r="AI257" i="57" s="1"/>
  <c r="AJ257" i="57" s="1"/>
  <c r="AK257" i="57" s="1"/>
  <c r="AL257" i="57" s="1"/>
  <c r="AM257" i="57" s="1"/>
  <c r="AN257" i="57" s="1"/>
  <c r="AO257" i="57" s="1"/>
  <c r="AP257" i="57" s="1"/>
  <c r="AQ257" i="57" s="1"/>
  <c r="AR257" i="57" s="1"/>
  <c r="AS257" i="57" s="1"/>
  <c r="AT257" i="57" s="1"/>
  <c r="AU257" i="57" s="1"/>
  <c r="AV257" i="57" s="1"/>
  <c r="AW257" i="57" s="1"/>
  <c r="D203" i="57"/>
  <c r="E203" i="57" s="1"/>
  <c r="F203" i="57" s="1"/>
  <c r="G203" i="57" s="1"/>
  <c r="H203" i="57" s="1"/>
  <c r="I203" i="57" s="1"/>
  <c r="J203" i="57" s="1"/>
  <c r="K203" i="57" s="1"/>
  <c r="L203" i="57" s="1"/>
  <c r="M203" i="57" s="1"/>
  <c r="N203" i="57" s="1"/>
  <c r="O203" i="57" s="1"/>
  <c r="P203" i="57" s="1"/>
  <c r="Q203" i="57" s="1"/>
  <c r="R203" i="57" s="1"/>
  <c r="S203" i="57" s="1"/>
  <c r="T203" i="57" s="1"/>
  <c r="U203" i="57" s="1"/>
  <c r="V203" i="57" s="1"/>
  <c r="W203" i="57" s="1"/>
  <c r="X203" i="57" s="1"/>
  <c r="Y203" i="57" s="1"/>
  <c r="Z203" i="57" s="1"/>
  <c r="AA203" i="57" s="1"/>
  <c r="AB203" i="57" s="1"/>
  <c r="AC203" i="57" s="1"/>
  <c r="AD203" i="57" s="1"/>
  <c r="AE203" i="57" s="1"/>
  <c r="AF203" i="57" s="1"/>
  <c r="AG203" i="57" s="1"/>
  <c r="AH203" i="57" s="1"/>
  <c r="AI203" i="57" s="1"/>
  <c r="AJ203" i="57" s="1"/>
  <c r="AK203" i="57" s="1"/>
  <c r="AL203" i="57" s="1"/>
  <c r="AM203" i="57" s="1"/>
  <c r="AN203" i="57" s="1"/>
  <c r="AO203" i="57" s="1"/>
  <c r="AP203" i="57" s="1"/>
  <c r="AQ203" i="57" s="1"/>
  <c r="AR203" i="57" s="1"/>
  <c r="AS203" i="57" s="1"/>
  <c r="AT203" i="57" s="1"/>
  <c r="AU203" i="57" s="1"/>
  <c r="AV203" i="57" s="1"/>
  <c r="AW203" i="57" s="1"/>
  <c r="D410" i="57"/>
  <c r="E410" i="57" s="1"/>
  <c r="F410" i="57" s="1"/>
  <c r="G410" i="57" s="1"/>
  <c r="H410" i="57" s="1"/>
  <c r="I410" i="57" s="1"/>
  <c r="J410" i="57" s="1"/>
  <c r="K410" i="57" s="1"/>
  <c r="L410" i="57" s="1"/>
  <c r="M410" i="57" s="1"/>
  <c r="N410" i="57" s="1"/>
  <c r="O410" i="57" s="1"/>
  <c r="P410" i="57" s="1"/>
  <c r="Q410" i="57" s="1"/>
  <c r="R410" i="57" s="1"/>
  <c r="S410" i="57" s="1"/>
  <c r="T410" i="57" s="1"/>
  <c r="U410" i="57" s="1"/>
  <c r="V410" i="57" s="1"/>
  <c r="W410" i="57" s="1"/>
  <c r="X410" i="57" s="1"/>
  <c r="Y410" i="57" s="1"/>
  <c r="Z410" i="57" s="1"/>
  <c r="AA410" i="57" s="1"/>
  <c r="AB410" i="57" s="1"/>
  <c r="AC410" i="57" s="1"/>
  <c r="AD410" i="57" s="1"/>
  <c r="AE410" i="57" s="1"/>
  <c r="AF410" i="57" s="1"/>
  <c r="AG410" i="57" s="1"/>
  <c r="AH410" i="57" s="1"/>
  <c r="AI410" i="57" s="1"/>
  <c r="AJ410" i="57" s="1"/>
  <c r="AK410" i="57" s="1"/>
  <c r="AL410" i="57" s="1"/>
  <c r="AM410" i="57" s="1"/>
  <c r="AN410" i="57" s="1"/>
  <c r="AO410" i="57" s="1"/>
  <c r="AP410" i="57" s="1"/>
  <c r="AQ410" i="57" s="1"/>
  <c r="AR410" i="57" s="1"/>
  <c r="AS410" i="57" s="1"/>
  <c r="AT410" i="57" s="1"/>
  <c r="AU410" i="57" s="1"/>
  <c r="AV410" i="57" s="1"/>
  <c r="AW410" i="57" s="1"/>
  <c r="D392" i="57"/>
  <c r="E392" i="57" s="1"/>
  <c r="F392" i="57" s="1"/>
  <c r="G392" i="57" s="1"/>
  <c r="H392" i="57" s="1"/>
  <c r="I392" i="57" s="1"/>
  <c r="J392" i="57" s="1"/>
  <c r="K392" i="57" s="1"/>
  <c r="L392" i="57" s="1"/>
  <c r="M392" i="57" s="1"/>
  <c r="N392" i="57" s="1"/>
  <c r="O392" i="57" s="1"/>
  <c r="P392" i="57" s="1"/>
  <c r="Q392" i="57" s="1"/>
  <c r="R392" i="57" s="1"/>
  <c r="S392" i="57" s="1"/>
  <c r="T392" i="57" s="1"/>
  <c r="U392" i="57" s="1"/>
  <c r="V392" i="57" s="1"/>
  <c r="W392" i="57" s="1"/>
  <c r="X392" i="57" s="1"/>
  <c r="Y392" i="57" s="1"/>
  <c r="Z392" i="57" s="1"/>
  <c r="AA392" i="57" s="1"/>
  <c r="AB392" i="57" s="1"/>
  <c r="AC392" i="57" s="1"/>
  <c r="AD392" i="57" s="1"/>
  <c r="AE392" i="57" s="1"/>
  <c r="AF392" i="57" s="1"/>
  <c r="AG392" i="57" s="1"/>
  <c r="AH392" i="57" s="1"/>
  <c r="AI392" i="57" s="1"/>
  <c r="AJ392" i="57" s="1"/>
  <c r="AK392" i="57" s="1"/>
  <c r="AL392" i="57" s="1"/>
  <c r="AM392" i="57" s="1"/>
  <c r="AN392" i="57" s="1"/>
  <c r="AO392" i="57" s="1"/>
  <c r="AP392" i="57" s="1"/>
  <c r="AQ392" i="57" s="1"/>
  <c r="AR392" i="57" s="1"/>
  <c r="AS392" i="57" s="1"/>
  <c r="AT392" i="57" s="1"/>
  <c r="AU392" i="57" s="1"/>
  <c r="AV392" i="57" s="1"/>
  <c r="AW392" i="57" s="1"/>
  <c r="D401" i="57"/>
  <c r="E401" i="57" s="1"/>
  <c r="F401" i="57" s="1"/>
  <c r="G401" i="57" s="1"/>
  <c r="H401" i="57" s="1"/>
  <c r="I401" i="57" s="1"/>
  <c r="J401" i="57" s="1"/>
  <c r="K401" i="57" s="1"/>
  <c r="L401" i="57" s="1"/>
  <c r="M401" i="57" s="1"/>
  <c r="N401" i="57" s="1"/>
  <c r="O401" i="57" s="1"/>
  <c r="P401" i="57" s="1"/>
  <c r="Q401" i="57" s="1"/>
  <c r="R401" i="57" s="1"/>
  <c r="S401" i="57" s="1"/>
  <c r="T401" i="57" s="1"/>
  <c r="U401" i="57" s="1"/>
  <c r="V401" i="57" s="1"/>
  <c r="W401" i="57" s="1"/>
  <c r="X401" i="57" s="1"/>
  <c r="Y401" i="57" s="1"/>
  <c r="Z401" i="57" s="1"/>
  <c r="AA401" i="57" s="1"/>
  <c r="AB401" i="57" s="1"/>
  <c r="AC401" i="57" s="1"/>
  <c r="AD401" i="57" s="1"/>
  <c r="AE401" i="57" s="1"/>
  <c r="AF401" i="57" s="1"/>
  <c r="AG401" i="57" s="1"/>
  <c r="AH401" i="57" s="1"/>
  <c r="AI401" i="57" s="1"/>
  <c r="AJ401" i="57" s="1"/>
  <c r="AK401" i="57" s="1"/>
  <c r="AL401" i="57" s="1"/>
  <c r="AM401" i="57" s="1"/>
  <c r="AN401" i="57" s="1"/>
  <c r="AO401" i="57" s="1"/>
  <c r="AP401" i="57" s="1"/>
  <c r="AQ401" i="57" s="1"/>
  <c r="AR401" i="57" s="1"/>
  <c r="AS401" i="57" s="1"/>
  <c r="AT401" i="57" s="1"/>
  <c r="AU401" i="57" s="1"/>
  <c r="AV401" i="57" s="1"/>
  <c r="AW401" i="57" s="1"/>
  <c r="D473" i="57"/>
  <c r="E473" i="57" s="1"/>
  <c r="F473" i="57" s="1"/>
  <c r="G473" i="57" s="1"/>
  <c r="H473" i="57" s="1"/>
  <c r="I473" i="57" s="1"/>
  <c r="J473" i="57" s="1"/>
  <c r="K473" i="57" s="1"/>
  <c r="L473" i="57" s="1"/>
  <c r="M473" i="57" s="1"/>
  <c r="N473" i="57" s="1"/>
  <c r="O473" i="57" s="1"/>
  <c r="P473" i="57" s="1"/>
  <c r="Q473" i="57" s="1"/>
  <c r="R473" i="57" s="1"/>
  <c r="S473" i="57" s="1"/>
  <c r="T473" i="57" s="1"/>
  <c r="U473" i="57" s="1"/>
  <c r="V473" i="57" s="1"/>
  <c r="W473" i="57" s="1"/>
  <c r="X473" i="57" s="1"/>
  <c r="Y473" i="57" s="1"/>
  <c r="Z473" i="57" s="1"/>
  <c r="AA473" i="57" s="1"/>
  <c r="AB473" i="57" s="1"/>
  <c r="AC473" i="57" s="1"/>
  <c r="AD473" i="57" s="1"/>
  <c r="AE473" i="57" s="1"/>
  <c r="AF473" i="57" s="1"/>
  <c r="AG473" i="57" s="1"/>
  <c r="AH473" i="57" s="1"/>
  <c r="AI473" i="57" s="1"/>
  <c r="AJ473" i="57" s="1"/>
  <c r="AK473" i="57" s="1"/>
  <c r="AL473" i="57" s="1"/>
  <c r="AM473" i="57" s="1"/>
  <c r="AN473" i="57" s="1"/>
  <c r="AO473" i="57" s="1"/>
  <c r="AP473" i="57" s="1"/>
  <c r="AQ473" i="57" s="1"/>
  <c r="AR473" i="57" s="1"/>
  <c r="AS473" i="57" s="1"/>
  <c r="AT473" i="57" s="1"/>
  <c r="AU473" i="57" s="1"/>
  <c r="AV473" i="57" s="1"/>
  <c r="AW473" i="57" s="1"/>
  <c r="D536" i="57"/>
  <c r="E536" i="57" s="1"/>
  <c r="F536" i="57" s="1"/>
  <c r="G536" i="57" s="1"/>
  <c r="H536" i="57" s="1"/>
  <c r="I536" i="57" s="1"/>
  <c r="J536" i="57" s="1"/>
  <c r="K536" i="57" s="1"/>
  <c r="L536" i="57" s="1"/>
  <c r="M536" i="57" s="1"/>
  <c r="N536" i="57" s="1"/>
  <c r="O536" i="57" s="1"/>
  <c r="P536" i="57" s="1"/>
  <c r="Q536" i="57" s="1"/>
  <c r="R536" i="57" s="1"/>
  <c r="S536" i="57" s="1"/>
  <c r="T536" i="57" s="1"/>
  <c r="U536" i="57" s="1"/>
  <c r="V536" i="57" s="1"/>
  <c r="W536" i="57" s="1"/>
  <c r="X536" i="57" s="1"/>
  <c r="Y536" i="57" s="1"/>
  <c r="Z536" i="57" s="1"/>
  <c r="AA536" i="57" s="1"/>
  <c r="AB536" i="57" s="1"/>
  <c r="AC536" i="57" s="1"/>
  <c r="AD536" i="57" s="1"/>
  <c r="AE536" i="57" s="1"/>
  <c r="AF536" i="57" s="1"/>
  <c r="AG536" i="57" s="1"/>
  <c r="AH536" i="57" s="1"/>
  <c r="AI536" i="57" s="1"/>
  <c r="AJ536" i="57" s="1"/>
  <c r="AK536" i="57" s="1"/>
  <c r="AL536" i="57" s="1"/>
  <c r="AM536" i="57" s="1"/>
  <c r="AN536" i="57" s="1"/>
  <c r="AO536" i="57" s="1"/>
  <c r="AP536" i="57" s="1"/>
  <c r="AQ536" i="57" s="1"/>
  <c r="AR536" i="57" s="1"/>
  <c r="AS536" i="57" s="1"/>
  <c r="AT536" i="57" s="1"/>
  <c r="AU536" i="57" s="1"/>
  <c r="AV536" i="57" s="1"/>
  <c r="AW536" i="57" s="1"/>
  <c r="D446" i="57"/>
  <c r="E446" i="57" s="1"/>
  <c r="F446" i="57" s="1"/>
  <c r="G446" i="57" s="1"/>
  <c r="H446" i="57" s="1"/>
  <c r="I446" i="57" s="1"/>
  <c r="J446" i="57" s="1"/>
  <c r="K446" i="57" s="1"/>
  <c r="L446" i="57" s="1"/>
  <c r="M446" i="57" s="1"/>
  <c r="N446" i="57" s="1"/>
  <c r="O446" i="57" s="1"/>
  <c r="P446" i="57" s="1"/>
  <c r="Q446" i="57" s="1"/>
  <c r="R446" i="57" s="1"/>
  <c r="S446" i="57" s="1"/>
  <c r="T446" i="57" s="1"/>
  <c r="U446" i="57" s="1"/>
  <c r="V446" i="57" s="1"/>
  <c r="W446" i="57" s="1"/>
  <c r="X446" i="57" s="1"/>
  <c r="Y446" i="57" s="1"/>
  <c r="Z446" i="57" s="1"/>
  <c r="AA446" i="57" s="1"/>
  <c r="AB446" i="57" s="1"/>
  <c r="AC446" i="57" s="1"/>
  <c r="AD446" i="57" s="1"/>
  <c r="AE446" i="57" s="1"/>
  <c r="AF446" i="57" s="1"/>
  <c r="AG446" i="57" s="1"/>
  <c r="AH446" i="57" s="1"/>
  <c r="AI446" i="57" s="1"/>
  <c r="AJ446" i="57" s="1"/>
  <c r="AK446" i="57" s="1"/>
  <c r="AL446" i="57" s="1"/>
  <c r="AM446" i="57" s="1"/>
  <c r="AN446" i="57" s="1"/>
  <c r="AO446" i="57" s="1"/>
  <c r="AP446" i="57" s="1"/>
  <c r="AQ446" i="57" s="1"/>
  <c r="AR446" i="57" s="1"/>
  <c r="AS446" i="57" s="1"/>
  <c r="AT446" i="57" s="1"/>
  <c r="AU446" i="57" s="1"/>
  <c r="AV446" i="57" s="1"/>
  <c r="AW446" i="57" s="1"/>
  <c r="D176" i="57"/>
  <c r="E176" i="57" s="1"/>
  <c r="F176" i="57" s="1"/>
  <c r="G176" i="57" s="1"/>
  <c r="H176" i="57" s="1"/>
  <c r="I176" i="57" s="1"/>
  <c r="J176" i="57" s="1"/>
  <c r="K176" i="57" s="1"/>
  <c r="L176" i="57" s="1"/>
  <c r="M176" i="57" s="1"/>
  <c r="N176" i="57" s="1"/>
  <c r="O176" i="57" s="1"/>
  <c r="P176" i="57" s="1"/>
  <c r="Q176" i="57" s="1"/>
  <c r="R176" i="57" s="1"/>
  <c r="S176" i="57" s="1"/>
  <c r="T176" i="57" s="1"/>
  <c r="U176" i="57" s="1"/>
  <c r="V176" i="57" s="1"/>
  <c r="W176" i="57" s="1"/>
  <c r="X176" i="57" s="1"/>
  <c r="Y176" i="57" s="1"/>
  <c r="Z176" i="57" s="1"/>
  <c r="AA176" i="57" s="1"/>
  <c r="AB176" i="57" s="1"/>
  <c r="AC176" i="57" s="1"/>
  <c r="AD176" i="57" s="1"/>
  <c r="AE176" i="57" s="1"/>
  <c r="AF176" i="57" s="1"/>
  <c r="AG176" i="57" s="1"/>
  <c r="AH176" i="57" s="1"/>
  <c r="AI176" i="57" s="1"/>
  <c r="AJ176" i="57" s="1"/>
  <c r="AK176" i="57" s="1"/>
  <c r="AL176" i="57" s="1"/>
  <c r="AM176" i="57" s="1"/>
  <c r="AN176" i="57" s="1"/>
  <c r="AO176" i="57" s="1"/>
  <c r="AP176" i="57" s="1"/>
  <c r="AQ176" i="57" s="1"/>
  <c r="AR176" i="57" s="1"/>
  <c r="AS176" i="57" s="1"/>
  <c r="AT176" i="57" s="1"/>
  <c r="AU176" i="57" s="1"/>
  <c r="AV176" i="57" s="1"/>
  <c r="AW176" i="57" s="1"/>
  <c r="D140" i="57"/>
  <c r="E140" i="57" s="1"/>
  <c r="F140" i="57" s="1"/>
  <c r="G140" i="57" s="1"/>
  <c r="H140" i="57" s="1"/>
  <c r="I140" i="57" s="1"/>
  <c r="J140" i="57" s="1"/>
  <c r="K140" i="57" s="1"/>
  <c r="L140" i="57" s="1"/>
  <c r="M140" i="57" s="1"/>
  <c r="N140" i="57" s="1"/>
  <c r="O140" i="57" s="1"/>
  <c r="P140" i="57" s="1"/>
  <c r="Q140" i="57" s="1"/>
  <c r="R140" i="57" s="1"/>
  <c r="S140" i="57" s="1"/>
  <c r="T140" i="57" s="1"/>
  <c r="U140" i="57" s="1"/>
  <c r="V140" i="57" s="1"/>
  <c r="W140" i="57" s="1"/>
  <c r="X140" i="57" s="1"/>
  <c r="Y140" i="57" s="1"/>
  <c r="Z140" i="57" s="1"/>
  <c r="AA140" i="57" s="1"/>
  <c r="AB140" i="57" s="1"/>
  <c r="AC140" i="57" s="1"/>
  <c r="AD140" i="57" s="1"/>
  <c r="AE140" i="57" s="1"/>
  <c r="AF140" i="57" s="1"/>
  <c r="AG140" i="57" s="1"/>
  <c r="AH140" i="57" s="1"/>
  <c r="AI140" i="57" s="1"/>
  <c r="AJ140" i="57" s="1"/>
  <c r="AK140" i="57" s="1"/>
  <c r="AL140" i="57" s="1"/>
  <c r="AM140" i="57" s="1"/>
  <c r="AN140" i="57" s="1"/>
  <c r="AO140" i="57" s="1"/>
  <c r="AP140" i="57" s="1"/>
  <c r="AQ140" i="57" s="1"/>
  <c r="AR140" i="57" s="1"/>
  <c r="AS140" i="57" s="1"/>
  <c r="AT140" i="57" s="1"/>
  <c r="AU140" i="57" s="1"/>
  <c r="AV140" i="57" s="1"/>
  <c r="AW140" i="57" s="1"/>
  <c r="D212" i="57"/>
  <c r="E212" i="57" s="1"/>
  <c r="F212" i="57" s="1"/>
  <c r="G212" i="57" s="1"/>
  <c r="H212" i="57" s="1"/>
  <c r="I212" i="57" s="1"/>
  <c r="J212" i="57" s="1"/>
  <c r="K212" i="57" s="1"/>
  <c r="L212" i="57" s="1"/>
  <c r="M212" i="57" s="1"/>
  <c r="N212" i="57" s="1"/>
  <c r="O212" i="57" s="1"/>
  <c r="P212" i="57" s="1"/>
  <c r="Q212" i="57" s="1"/>
  <c r="R212" i="57" s="1"/>
  <c r="S212" i="57" s="1"/>
  <c r="T212" i="57" s="1"/>
  <c r="U212" i="57" s="1"/>
  <c r="V212" i="57" s="1"/>
  <c r="W212" i="57" s="1"/>
  <c r="X212" i="57" s="1"/>
  <c r="Y212" i="57" s="1"/>
  <c r="Z212" i="57" s="1"/>
  <c r="AA212" i="57" s="1"/>
  <c r="AB212" i="57" s="1"/>
  <c r="AC212" i="57" s="1"/>
  <c r="AD212" i="57" s="1"/>
  <c r="AE212" i="57" s="1"/>
  <c r="AF212" i="57" s="1"/>
  <c r="AG212" i="57" s="1"/>
  <c r="AH212" i="57" s="1"/>
  <c r="AI212" i="57" s="1"/>
  <c r="AJ212" i="57" s="1"/>
  <c r="AK212" i="57" s="1"/>
  <c r="AL212" i="57" s="1"/>
  <c r="AM212" i="57" s="1"/>
  <c r="AN212" i="57" s="1"/>
  <c r="AO212" i="57" s="1"/>
  <c r="AP212" i="57" s="1"/>
  <c r="AQ212" i="57" s="1"/>
  <c r="AR212" i="57" s="1"/>
  <c r="AS212" i="57" s="1"/>
  <c r="AT212" i="57" s="1"/>
  <c r="AU212" i="57" s="1"/>
  <c r="AV212" i="57" s="1"/>
  <c r="AW212" i="57" s="1"/>
  <c r="D221" i="57"/>
  <c r="E221" i="57" s="1"/>
  <c r="F221" i="57" s="1"/>
  <c r="G221" i="57" s="1"/>
  <c r="H221" i="57" s="1"/>
  <c r="I221" i="57" s="1"/>
  <c r="J221" i="57" s="1"/>
  <c r="K221" i="57" s="1"/>
  <c r="L221" i="57" s="1"/>
  <c r="M221" i="57" s="1"/>
  <c r="N221" i="57" s="1"/>
  <c r="O221" i="57" s="1"/>
  <c r="P221" i="57" s="1"/>
  <c r="Q221" i="57" s="1"/>
  <c r="R221" i="57" s="1"/>
  <c r="S221" i="57" s="1"/>
  <c r="T221" i="57" s="1"/>
  <c r="U221" i="57" s="1"/>
  <c r="V221" i="57" s="1"/>
  <c r="W221" i="57" s="1"/>
  <c r="X221" i="57" s="1"/>
  <c r="Y221" i="57" s="1"/>
  <c r="Z221" i="57" s="1"/>
  <c r="AA221" i="57" s="1"/>
  <c r="AB221" i="57" s="1"/>
  <c r="AC221" i="57" s="1"/>
  <c r="AD221" i="57" s="1"/>
  <c r="AE221" i="57" s="1"/>
  <c r="AF221" i="57" s="1"/>
  <c r="AG221" i="57" s="1"/>
  <c r="AH221" i="57" s="1"/>
  <c r="AI221" i="57" s="1"/>
  <c r="AJ221" i="57" s="1"/>
  <c r="AK221" i="57" s="1"/>
  <c r="AL221" i="57" s="1"/>
  <c r="AM221" i="57" s="1"/>
  <c r="AN221" i="57" s="1"/>
  <c r="AO221" i="57" s="1"/>
  <c r="AP221" i="57" s="1"/>
  <c r="AQ221" i="57" s="1"/>
  <c r="AR221" i="57" s="1"/>
  <c r="AS221" i="57" s="1"/>
  <c r="AT221" i="57" s="1"/>
  <c r="AU221" i="57" s="1"/>
  <c r="AV221" i="57" s="1"/>
  <c r="AW221" i="57" s="1"/>
  <c r="D194" i="57"/>
  <c r="E194" i="57" s="1"/>
  <c r="F194" i="57" s="1"/>
  <c r="G194" i="57" s="1"/>
  <c r="H194" i="57" s="1"/>
  <c r="I194" i="57" s="1"/>
  <c r="J194" i="57" s="1"/>
  <c r="K194" i="57" s="1"/>
  <c r="L194" i="57" s="1"/>
  <c r="M194" i="57" s="1"/>
  <c r="N194" i="57" s="1"/>
  <c r="O194" i="57" s="1"/>
  <c r="P194" i="57" s="1"/>
  <c r="Q194" i="57" s="1"/>
  <c r="R194" i="57" s="1"/>
  <c r="S194" i="57" s="1"/>
  <c r="T194" i="57" s="1"/>
  <c r="U194" i="57" s="1"/>
  <c r="V194" i="57" s="1"/>
  <c r="W194" i="57" s="1"/>
  <c r="X194" i="57" s="1"/>
  <c r="Y194" i="57" s="1"/>
  <c r="Z194" i="57" s="1"/>
  <c r="AA194" i="57" s="1"/>
  <c r="AB194" i="57" s="1"/>
  <c r="AC194" i="57" s="1"/>
  <c r="AD194" i="57" s="1"/>
  <c r="AE194" i="57" s="1"/>
  <c r="AF194" i="57" s="1"/>
  <c r="AG194" i="57" s="1"/>
  <c r="AH194" i="57" s="1"/>
  <c r="AI194" i="57" s="1"/>
  <c r="AJ194" i="57" s="1"/>
  <c r="AK194" i="57" s="1"/>
  <c r="AL194" i="57" s="1"/>
  <c r="AM194" i="57" s="1"/>
  <c r="AN194" i="57" s="1"/>
  <c r="AO194" i="57" s="1"/>
  <c r="AP194" i="57" s="1"/>
  <c r="AQ194" i="57" s="1"/>
  <c r="AR194" i="57" s="1"/>
  <c r="AS194" i="57" s="1"/>
  <c r="AT194" i="57" s="1"/>
  <c r="AU194" i="57" s="1"/>
  <c r="AV194" i="57" s="1"/>
  <c r="AW194" i="57" s="1"/>
  <c r="D248" i="57"/>
  <c r="E248" i="57" s="1"/>
  <c r="F248" i="57" s="1"/>
  <c r="G248" i="57" s="1"/>
  <c r="H248" i="57" s="1"/>
  <c r="I248" i="57" s="1"/>
  <c r="J248" i="57" s="1"/>
  <c r="K248" i="57" s="1"/>
  <c r="L248" i="57" s="1"/>
  <c r="M248" i="57" s="1"/>
  <c r="N248" i="57" s="1"/>
  <c r="O248" i="57" s="1"/>
  <c r="P248" i="57" s="1"/>
  <c r="Q248" i="57" s="1"/>
  <c r="R248" i="57" s="1"/>
  <c r="S248" i="57" s="1"/>
  <c r="T248" i="57" s="1"/>
  <c r="U248" i="57" s="1"/>
  <c r="V248" i="57" s="1"/>
  <c r="W248" i="57" s="1"/>
  <c r="X248" i="57" s="1"/>
  <c r="Y248" i="57" s="1"/>
  <c r="Z248" i="57" s="1"/>
  <c r="AA248" i="57" s="1"/>
  <c r="AB248" i="57" s="1"/>
  <c r="AC248" i="57" s="1"/>
  <c r="AD248" i="57" s="1"/>
  <c r="AE248" i="57" s="1"/>
  <c r="AF248" i="57" s="1"/>
  <c r="AG248" i="57" s="1"/>
  <c r="AH248" i="57" s="1"/>
  <c r="AI248" i="57" s="1"/>
  <c r="AJ248" i="57" s="1"/>
  <c r="AK248" i="57" s="1"/>
  <c r="AL248" i="57" s="1"/>
  <c r="AM248" i="57" s="1"/>
  <c r="AN248" i="57" s="1"/>
  <c r="AO248" i="57" s="1"/>
  <c r="AP248" i="57" s="1"/>
  <c r="AQ248" i="57" s="1"/>
  <c r="AR248" i="57" s="1"/>
  <c r="AS248" i="57" s="1"/>
  <c r="AT248" i="57" s="1"/>
  <c r="AU248" i="57" s="1"/>
  <c r="AV248" i="57" s="1"/>
  <c r="AW248" i="57" s="1"/>
  <c r="D167" i="57"/>
  <c r="E167" i="57" s="1"/>
  <c r="F167" i="57" s="1"/>
  <c r="G167" i="57" s="1"/>
  <c r="H167" i="57" s="1"/>
  <c r="I167" i="57" s="1"/>
  <c r="J167" i="57" s="1"/>
  <c r="K167" i="57" s="1"/>
  <c r="L167" i="57" s="1"/>
  <c r="M167" i="57" s="1"/>
  <c r="N167" i="57" s="1"/>
  <c r="O167" i="57" s="1"/>
  <c r="P167" i="57" s="1"/>
  <c r="Q167" i="57" s="1"/>
  <c r="R167" i="57" s="1"/>
  <c r="S167" i="57" s="1"/>
  <c r="T167" i="57" s="1"/>
  <c r="U167" i="57" s="1"/>
  <c r="V167" i="57" s="1"/>
  <c r="W167" i="57" s="1"/>
  <c r="X167" i="57" s="1"/>
  <c r="Y167" i="57" s="1"/>
  <c r="Z167" i="57" s="1"/>
  <c r="AA167" i="57" s="1"/>
  <c r="AB167" i="57" s="1"/>
  <c r="AC167" i="57" s="1"/>
  <c r="AD167" i="57" s="1"/>
  <c r="AE167" i="57" s="1"/>
  <c r="AF167" i="57" s="1"/>
  <c r="AG167" i="57" s="1"/>
  <c r="AH167" i="57" s="1"/>
  <c r="AI167" i="57" s="1"/>
  <c r="AJ167" i="57" s="1"/>
  <c r="AK167" i="57" s="1"/>
  <c r="AL167" i="57" s="1"/>
  <c r="AM167" i="57" s="1"/>
  <c r="AN167" i="57" s="1"/>
  <c r="AO167" i="57" s="1"/>
  <c r="AP167" i="57" s="1"/>
  <c r="AQ167" i="57" s="1"/>
  <c r="AR167" i="57" s="1"/>
  <c r="AS167" i="57" s="1"/>
  <c r="AT167" i="57" s="1"/>
  <c r="AU167" i="57" s="1"/>
  <c r="AV167" i="57" s="1"/>
  <c r="AW167" i="57" s="1"/>
  <c r="D239" i="57"/>
  <c r="E239" i="57" s="1"/>
  <c r="F239" i="57" s="1"/>
  <c r="G239" i="57" s="1"/>
  <c r="H239" i="57" s="1"/>
  <c r="I239" i="57" s="1"/>
  <c r="J239" i="57" s="1"/>
  <c r="K239" i="57" s="1"/>
  <c r="L239" i="57" s="1"/>
  <c r="M239" i="57" s="1"/>
  <c r="N239" i="57" s="1"/>
  <c r="O239" i="57" s="1"/>
  <c r="P239" i="57" s="1"/>
  <c r="Q239" i="57" s="1"/>
  <c r="R239" i="57" s="1"/>
  <c r="S239" i="57" s="1"/>
  <c r="T239" i="57" s="1"/>
  <c r="U239" i="57" s="1"/>
  <c r="V239" i="57" s="1"/>
  <c r="W239" i="57" s="1"/>
  <c r="X239" i="57" s="1"/>
  <c r="Y239" i="57" s="1"/>
  <c r="Z239" i="57" s="1"/>
  <c r="AA239" i="57" s="1"/>
  <c r="AB239" i="57" s="1"/>
  <c r="AC239" i="57" s="1"/>
  <c r="AD239" i="57" s="1"/>
  <c r="AE239" i="57" s="1"/>
  <c r="AF239" i="57" s="1"/>
  <c r="AG239" i="57" s="1"/>
  <c r="AH239" i="57" s="1"/>
  <c r="AI239" i="57" s="1"/>
  <c r="AJ239" i="57" s="1"/>
  <c r="AK239" i="57" s="1"/>
  <c r="AL239" i="57" s="1"/>
  <c r="AM239" i="57" s="1"/>
  <c r="AN239" i="57" s="1"/>
  <c r="AO239" i="57" s="1"/>
  <c r="AP239" i="57" s="1"/>
  <c r="AQ239" i="57" s="1"/>
  <c r="AR239" i="57" s="1"/>
  <c r="AS239" i="57" s="1"/>
  <c r="AT239" i="57" s="1"/>
  <c r="AU239" i="57" s="1"/>
  <c r="AV239" i="57" s="1"/>
  <c r="AW239" i="57" s="1"/>
  <c r="E131" i="57"/>
  <c r="F131" i="57" s="1"/>
  <c r="G131" i="57" s="1"/>
  <c r="H131" i="57" s="1"/>
  <c r="I131" i="57" s="1"/>
  <c r="J131" i="57" s="1"/>
  <c r="K131" i="57" s="1"/>
  <c r="L131" i="57" s="1"/>
  <c r="M131" i="57" s="1"/>
  <c r="N131" i="57" s="1"/>
  <c r="O131" i="57" s="1"/>
  <c r="P131" i="57" s="1"/>
  <c r="Q131" i="57" s="1"/>
  <c r="R131" i="57" s="1"/>
  <c r="S131" i="57" s="1"/>
  <c r="T131" i="57" s="1"/>
  <c r="U131" i="57" s="1"/>
  <c r="V131" i="57" s="1"/>
  <c r="W131" i="57" s="1"/>
  <c r="X131" i="57" s="1"/>
  <c r="Y131" i="57" s="1"/>
  <c r="Z131" i="57" s="1"/>
  <c r="AA131" i="57" s="1"/>
  <c r="AB131" i="57" s="1"/>
  <c r="AC131" i="57" s="1"/>
  <c r="AD131" i="57" s="1"/>
  <c r="AE131" i="57" s="1"/>
  <c r="AF131" i="57" s="1"/>
  <c r="AG131" i="57" s="1"/>
  <c r="AH131" i="57" s="1"/>
  <c r="AI131" i="57" s="1"/>
  <c r="AJ131" i="57" s="1"/>
  <c r="AK131" i="57" s="1"/>
  <c r="AL131" i="57" s="1"/>
  <c r="AM131" i="57" s="1"/>
  <c r="AN131" i="57" s="1"/>
  <c r="AO131" i="57" s="1"/>
  <c r="AP131" i="57" s="1"/>
  <c r="AQ131" i="57" s="1"/>
  <c r="AR131" i="57" s="1"/>
  <c r="AS131" i="57" s="1"/>
  <c r="AT131" i="57" s="1"/>
  <c r="AU131" i="57" s="1"/>
  <c r="AV131" i="57" s="1"/>
  <c r="AW131" i="57" s="1"/>
  <c r="D149" i="57"/>
  <c r="E149" i="57" s="1"/>
  <c r="F149" i="57" s="1"/>
  <c r="G149" i="57" s="1"/>
  <c r="H149" i="57" s="1"/>
  <c r="I149" i="57" s="1"/>
  <c r="J149" i="57" s="1"/>
  <c r="K149" i="57" s="1"/>
  <c r="L149" i="57" s="1"/>
  <c r="M149" i="57" s="1"/>
  <c r="N149" i="57" s="1"/>
  <c r="O149" i="57" s="1"/>
  <c r="P149" i="57" s="1"/>
  <c r="Q149" i="57" s="1"/>
  <c r="R149" i="57" s="1"/>
  <c r="S149" i="57" s="1"/>
  <c r="T149" i="57" s="1"/>
  <c r="U149" i="57" s="1"/>
  <c r="V149" i="57" s="1"/>
  <c r="W149" i="57" s="1"/>
  <c r="X149" i="57" s="1"/>
  <c r="Y149" i="57" s="1"/>
  <c r="Z149" i="57" s="1"/>
  <c r="AA149" i="57" s="1"/>
  <c r="AB149" i="57" s="1"/>
  <c r="AC149" i="57" s="1"/>
  <c r="AD149" i="57" s="1"/>
  <c r="AE149" i="57" s="1"/>
  <c r="AF149" i="57" s="1"/>
  <c r="AG149" i="57" s="1"/>
  <c r="AH149" i="57" s="1"/>
  <c r="AI149" i="57" s="1"/>
  <c r="AJ149" i="57" s="1"/>
  <c r="AK149" i="57" s="1"/>
  <c r="AL149" i="57" s="1"/>
  <c r="AM149" i="57" s="1"/>
  <c r="AN149" i="57" s="1"/>
  <c r="AO149" i="57" s="1"/>
  <c r="AP149" i="57" s="1"/>
  <c r="AQ149" i="57" s="1"/>
  <c r="AR149" i="57" s="1"/>
  <c r="AS149" i="57" s="1"/>
  <c r="AT149" i="57" s="1"/>
  <c r="AU149" i="57" s="1"/>
  <c r="AV149" i="57" s="1"/>
  <c r="AW149" i="57" s="1"/>
  <c r="D158" i="57"/>
  <c r="E158" i="57" s="1"/>
  <c r="F158" i="57" s="1"/>
  <c r="G158" i="57" s="1"/>
  <c r="H158" i="57" s="1"/>
  <c r="I158" i="57" s="1"/>
  <c r="J158" i="57" s="1"/>
  <c r="K158" i="57" s="1"/>
  <c r="L158" i="57" s="1"/>
  <c r="M158" i="57" s="1"/>
  <c r="N158" i="57" s="1"/>
  <c r="O158" i="57" s="1"/>
  <c r="P158" i="57" s="1"/>
  <c r="Q158" i="57" s="1"/>
  <c r="R158" i="57" s="1"/>
  <c r="S158" i="57" s="1"/>
  <c r="T158" i="57" s="1"/>
  <c r="U158" i="57" s="1"/>
  <c r="V158" i="57" s="1"/>
  <c r="W158" i="57" s="1"/>
  <c r="X158" i="57" s="1"/>
  <c r="Y158" i="57" s="1"/>
  <c r="Z158" i="57" s="1"/>
  <c r="AA158" i="57" s="1"/>
  <c r="AB158" i="57" s="1"/>
  <c r="AC158" i="57" s="1"/>
  <c r="AD158" i="57" s="1"/>
  <c r="AE158" i="57" s="1"/>
  <c r="AF158" i="57" s="1"/>
  <c r="AG158" i="57" s="1"/>
  <c r="AH158" i="57" s="1"/>
  <c r="AI158" i="57" s="1"/>
  <c r="AJ158" i="57" s="1"/>
  <c r="AK158" i="57" s="1"/>
  <c r="AL158" i="57" s="1"/>
  <c r="AM158" i="57" s="1"/>
  <c r="AN158" i="57" s="1"/>
  <c r="AO158" i="57" s="1"/>
  <c r="AP158" i="57" s="1"/>
  <c r="AQ158" i="57" s="1"/>
  <c r="AR158" i="57" s="1"/>
  <c r="AS158" i="57" s="1"/>
  <c r="AT158" i="57" s="1"/>
  <c r="AU158" i="57" s="1"/>
  <c r="AV158" i="57" s="1"/>
  <c r="AW158" i="57" s="1"/>
  <c r="D185" i="57"/>
  <c r="E185" i="57" s="1"/>
  <c r="F185" i="57" s="1"/>
  <c r="G185" i="57" s="1"/>
  <c r="H185" i="57" s="1"/>
  <c r="I185" i="57" s="1"/>
  <c r="J185" i="57" s="1"/>
  <c r="K185" i="57" s="1"/>
  <c r="L185" i="57" s="1"/>
  <c r="M185" i="57" s="1"/>
  <c r="N185" i="57" s="1"/>
  <c r="O185" i="57" s="1"/>
  <c r="P185" i="57" s="1"/>
  <c r="Q185" i="57" s="1"/>
  <c r="R185" i="57" s="1"/>
  <c r="S185" i="57" s="1"/>
  <c r="T185" i="57" s="1"/>
  <c r="U185" i="57" s="1"/>
  <c r="V185" i="57" s="1"/>
  <c r="W185" i="57" s="1"/>
  <c r="X185" i="57" s="1"/>
  <c r="Y185" i="57" s="1"/>
  <c r="Z185" i="57" s="1"/>
  <c r="AA185" i="57" s="1"/>
  <c r="AB185" i="57" s="1"/>
  <c r="AC185" i="57" s="1"/>
  <c r="AD185" i="57" s="1"/>
  <c r="AE185" i="57" s="1"/>
  <c r="AF185" i="57" s="1"/>
  <c r="AG185" i="57" s="1"/>
  <c r="AH185" i="57" s="1"/>
  <c r="AI185" i="57" s="1"/>
  <c r="AJ185" i="57" s="1"/>
  <c r="AK185" i="57" s="1"/>
  <c r="AL185" i="57" s="1"/>
  <c r="AM185" i="57" s="1"/>
  <c r="AN185" i="57" s="1"/>
  <c r="AO185" i="57" s="1"/>
  <c r="AP185" i="57" s="1"/>
  <c r="AQ185" i="57" s="1"/>
  <c r="AR185" i="57" s="1"/>
  <c r="AS185" i="57" s="1"/>
  <c r="AT185" i="57" s="1"/>
  <c r="AU185" i="57" s="1"/>
  <c r="AV185" i="57" s="1"/>
  <c r="AW185" i="57" s="1"/>
  <c r="D230" i="57"/>
  <c r="E230" i="57" s="1"/>
  <c r="F230" i="57" s="1"/>
  <c r="G230" i="57" s="1"/>
  <c r="H230" i="57" s="1"/>
  <c r="I230" i="57" s="1"/>
  <c r="J230" i="57" s="1"/>
  <c r="K230" i="57" s="1"/>
  <c r="L230" i="57" s="1"/>
  <c r="M230" i="57" s="1"/>
  <c r="N230" i="57" s="1"/>
  <c r="O230" i="57" s="1"/>
  <c r="P230" i="57" s="1"/>
  <c r="Q230" i="57" s="1"/>
  <c r="R230" i="57" s="1"/>
  <c r="S230" i="57" s="1"/>
  <c r="T230" i="57" s="1"/>
  <c r="U230" i="57" s="1"/>
  <c r="V230" i="57" s="1"/>
  <c r="W230" i="57" s="1"/>
  <c r="X230" i="57" s="1"/>
  <c r="Y230" i="57" s="1"/>
  <c r="Z230" i="57" s="1"/>
  <c r="AA230" i="57" s="1"/>
  <c r="AB230" i="57" s="1"/>
  <c r="AC230" i="57" s="1"/>
  <c r="AD230" i="57" s="1"/>
  <c r="AE230" i="57" s="1"/>
  <c r="AF230" i="57" s="1"/>
  <c r="AG230" i="57" s="1"/>
  <c r="AH230" i="57" s="1"/>
  <c r="AI230" i="57" s="1"/>
  <c r="AJ230" i="57" s="1"/>
  <c r="AK230" i="57" s="1"/>
  <c r="AL230" i="57" s="1"/>
  <c r="AM230" i="57" s="1"/>
  <c r="AN230" i="57" s="1"/>
  <c r="AO230" i="57" s="1"/>
  <c r="AP230" i="57" s="1"/>
  <c r="AQ230" i="57" s="1"/>
  <c r="AR230" i="57" s="1"/>
  <c r="AS230" i="57" s="1"/>
  <c r="AT230" i="57" s="1"/>
  <c r="AU230" i="57" s="1"/>
  <c r="AV230" i="57" s="1"/>
  <c r="AW230" i="57" s="1"/>
  <c r="D329" i="57"/>
  <c r="E329" i="57" s="1"/>
  <c r="F329" i="57" s="1"/>
  <c r="G329" i="57" s="1"/>
  <c r="H329" i="57" s="1"/>
  <c r="I329" i="57" s="1"/>
  <c r="J329" i="57" s="1"/>
  <c r="K329" i="57" s="1"/>
  <c r="L329" i="57" s="1"/>
  <c r="M329" i="57" s="1"/>
  <c r="N329" i="57" s="1"/>
  <c r="O329" i="57" s="1"/>
  <c r="P329" i="57" s="1"/>
  <c r="Q329" i="57" s="1"/>
  <c r="R329" i="57" s="1"/>
  <c r="S329" i="57" s="1"/>
  <c r="T329" i="57" s="1"/>
  <c r="U329" i="57" s="1"/>
  <c r="V329" i="57" s="1"/>
  <c r="W329" i="57" s="1"/>
  <c r="X329" i="57" s="1"/>
  <c r="Y329" i="57" s="1"/>
  <c r="Z329" i="57" s="1"/>
  <c r="AA329" i="57" s="1"/>
  <c r="AB329" i="57" s="1"/>
  <c r="AC329" i="57" s="1"/>
  <c r="AD329" i="57" s="1"/>
  <c r="AE329" i="57" s="1"/>
  <c r="AF329" i="57" s="1"/>
  <c r="AG329" i="57" s="1"/>
  <c r="AH329" i="57" s="1"/>
  <c r="AI329" i="57" s="1"/>
  <c r="AJ329" i="57" s="1"/>
  <c r="AK329" i="57" s="1"/>
  <c r="AL329" i="57" s="1"/>
  <c r="AM329" i="57" s="1"/>
  <c r="AN329" i="57" s="1"/>
  <c r="AO329" i="57" s="1"/>
  <c r="AP329" i="57" s="1"/>
  <c r="AQ329" i="57" s="1"/>
  <c r="AR329" i="57" s="1"/>
  <c r="AS329" i="57" s="1"/>
  <c r="AT329" i="57" s="1"/>
  <c r="AU329" i="57" s="1"/>
  <c r="AV329" i="57" s="1"/>
  <c r="AW329" i="57" s="1"/>
  <c r="D419" i="57"/>
  <c r="E419" i="57" s="1"/>
  <c r="F419" i="57" s="1"/>
  <c r="G419" i="57" s="1"/>
  <c r="H419" i="57" s="1"/>
  <c r="I419" i="57" s="1"/>
  <c r="J419" i="57" s="1"/>
  <c r="K419" i="57" s="1"/>
  <c r="L419" i="57" s="1"/>
  <c r="M419" i="57" s="1"/>
  <c r="N419" i="57" s="1"/>
  <c r="O419" i="57" s="1"/>
  <c r="P419" i="57" s="1"/>
  <c r="Q419" i="57" s="1"/>
  <c r="R419" i="57" s="1"/>
  <c r="S419" i="57" s="1"/>
  <c r="T419" i="57" s="1"/>
  <c r="U419" i="57" s="1"/>
  <c r="V419" i="57" s="1"/>
  <c r="W419" i="57" s="1"/>
  <c r="X419" i="57" s="1"/>
  <c r="Y419" i="57" s="1"/>
  <c r="Z419" i="57" s="1"/>
  <c r="AA419" i="57" s="1"/>
  <c r="AB419" i="57" s="1"/>
  <c r="AC419" i="57" s="1"/>
  <c r="AD419" i="57" s="1"/>
  <c r="AE419" i="57" s="1"/>
  <c r="AF419" i="57" s="1"/>
  <c r="AG419" i="57" s="1"/>
  <c r="AH419" i="57" s="1"/>
  <c r="AI419" i="57" s="1"/>
  <c r="AJ419" i="57" s="1"/>
  <c r="AK419" i="57" s="1"/>
  <c r="AL419" i="57" s="1"/>
  <c r="AM419" i="57" s="1"/>
  <c r="AN419" i="57" s="1"/>
  <c r="AO419" i="57" s="1"/>
  <c r="AP419" i="57" s="1"/>
  <c r="AQ419" i="57" s="1"/>
  <c r="AR419" i="57" s="1"/>
  <c r="AS419" i="57" s="1"/>
  <c r="AT419" i="57" s="1"/>
  <c r="AU419" i="57" s="1"/>
  <c r="AV419" i="57" s="1"/>
  <c r="AW419" i="57" s="1"/>
  <c r="D455" i="57"/>
  <c r="E455" i="57" s="1"/>
  <c r="F455" i="57" s="1"/>
  <c r="G455" i="57" s="1"/>
  <c r="H455" i="57" s="1"/>
  <c r="I455" i="57" s="1"/>
  <c r="J455" i="57" s="1"/>
  <c r="K455" i="57" s="1"/>
  <c r="L455" i="57" s="1"/>
  <c r="M455" i="57" s="1"/>
  <c r="N455" i="57" s="1"/>
  <c r="O455" i="57" s="1"/>
  <c r="P455" i="57" s="1"/>
  <c r="Q455" i="57" s="1"/>
  <c r="R455" i="57" s="1"/>
  <c r="S455" i="57" s="1"/>
  <c r="T455" i="57" s="1"/>
  <c r="U455" i="57" s="1"/>
  <c r="V455" i="57" s="1"/>
  <c r="W455" i="57" s="1"/>
  <c r="X455" i="57" s="1"/>
  <c r="Y455" i="57" s="1"/>
  <c r="Z455" i="57" s="1"/>
  <c r="AA455" i="57" s="1"/>
  <c r="AB455" i="57" s="1"/>
  <c r="AC455" i="57" s="1"/>
  <c r="AD455" i="57" s="1"/>
  <c r="AE455" i="57" s="1"/>
  <c r="AF455" i="57" s="1"/>
  <c r="AG455" i="57" s="1"/>
  <c r="AH455" i="57" s="1"/>
  <c r="AI455" i="57" s="1"/>
  <c r="AJ455" i="57" s="1"/>
  <c r="AK455" i="57" s="1"/>
  <c r="AL455" i="57" s="1"/>
  <c r="AM455" i="57" s="1"/>
  <c r="AN455" i="57" s="1"/>
  <c r="AO455" i="57" s="1"/>
  <c r="AP455" i="57" s="1"/>
  <c r="AQ455" i="57" s="1"/>
  <c r="AR455" i="57" s="1"/>
  <c r="AS455" i="57" s="1"/>
  <c r="AT455" i="57" s="1"/>
  <c r="AU455" i="57" s="1"/>
  <c r="AV455" i="57" s="1"/>
  <c r="AW455" i="57" s="1"/>
  <c r="D491" i="57"/>
  <c r="E491" i="57" s="1"/>
  <c r="F491" i="57" s="1"/>
  <c r="G491" i="57" s="1"/>
  <c r="H491" i="57" s="1"/>
  <c r="I491" i="57" s="1"/>
  <c r="J491" i="57" s="1"/>
  <c r="K491" i="57" s="1"/>
  <c r="L491" i="57" s="1"/>
  <c r="M491" i="57" s="1"/>
  <c r="N491" i="57" s="1"/>
  <c r="O491" i="57" s="1"/>
  <c r="P491" i="57" s="1"/>
  <c r="Q491" i="57" s="1"/>
  <c r="R491" i="57" s="1"/>
  <c r="S491" i="57" s="1"/>
  <c r="T491" i="57" s="1"/>
  <c r="U491" i="57" s="1"/>
  <c r="V491" i="57" s="1"/>
  <c r="W491" i="57" s="1"/>
  <c r="X491" i="57" s="1"/>
  <c r="Y491" i="57" s="1"/>
  <c r="Z491" i="57" s="1"/>
  <c r="AA491" i="57" s="1"/>
  <c r="AB491" i="57" s="1"/>
  <c r="AC491" i="57" s="1"/>
  <c r="AD491" i="57" s="1"/>
  <c r="AE491" i="57" s="1"/>
  <c r="AF491" i="57" s="1"/>
  <c r="AG491" i="57" s="1"/>
  <c r="AH491" i="57" s="1"/>
  <c r="AI491" i="57" s="1"/>
  <c r="AJ491" i="57" s="1"/>
  <c r="AK491" i="57" s="1"/>
  <c r="AL491" i="57" s="1"/>
  <c r="AM491" i="57" s="1"/>
  <c r="AN491" i="57" s="1"/>
  <c r="AO491" i="57" s="1"/>
  <c r="AP491" i="57" s="1"/>
  <c r="AQ491" i="57" s="1"/>
  <c r="AR491" i="57" s="1"/>
  <c r="AS491" i="57" s="1"/>
  <c r="AT491" i="57" s="1"/>
  <c r="AU491" i="57" s="1"/>
  <c r="AV491" i="57" s="1"/>
  <c r="AW491" i="57" s="1"/>
  <c r="D518" i="57"/>
  <c r="E518" i="57" s="1"/>
  <c r="F518" i="57" s="1"/>
  <c r="G518" i="57" s="1"/>
  <c r="H518" i="57" s="1"/>
  <c r="I518" i="57" s="1"/>
  <c r="J518" i="57" s="1"/>
  <c r="K518" i="57" s="1"/>
  <c r="L518" i="57" s="1"/>
  <c r="M518" i="57" s="1"/>
  <c r="N518" i="57" s="1"/>
  <c r="O518" i="57" s="1"/>
  <c r="P518" i="57" s="1"/>
  <c r="Q518" i="57" s="1"/>
  <c r="R518" i="57" s="1"/>
  <c r="S518" i="57" s="1"/>
  <c r="T518" i="57" s="1"/>
  <c r="U518" i="57" s="1"/>
  <c r="V518" i="57" s="1"/>
  <c r="W518" i="57" s="1"/>
  <c r="X518" i="57" s="1"/>
  <c r="Y518" i="57" s="1"/>
  <c r="Z518" i="57" s="1"/>
  <c r="AA518" i="57" s="1"/>
  <c r="AB518" i="57" s="1"/>
  <c r="AC518" i="57" s="1"/>
  <c r="AD518" i="57" s="1"/>
  <c r="AE518" i="57" s="1"/>
  <c r="AF518" i="57" s="1"/>
  <c r="AG518" i="57" s="1"/>
  <c r="AH518" i="57" s="1"/>
  <c r="AI518" i="57" s="1"/>
  <c r="AJ518" i="57" s="1"/>
  <c r="AK518" i="57" s="1"/>
  <c r="AL518" i="57" s="1"/>
  <c r="AM518" i="57" s="1"/>
  <c r="AN518" i="57" s="1"/>
  <c r="AO518" i="57" s="1"/>
  <c r="AP518" i="57" s="1"/>
  <c r="AQ518" i="57" s="1"/>
  <c r="AR518" i="57" s="1"/>
  <c r="AS518" i="57" s="1"/>
  <c r="AT518" i="57" s="1"/>
  <c r="AU518" i="57" s="1"/>
  <c r="AV518" i="57" s="1"/>
  <c r="AW518" i="57" s="1"/>
  <c r="D311" i="57"/>
  <c r="E311" i="57" s="1"/>
  <c r="F311" i="57" s="1"/>
  <c r="G311" i="57" s="1"/>
  <c r="H311" i="57" s="1"/>
  <c r="I311" i="57" s="1"/>
  <c r="J311" i="57" s="1"/>
  <c r="K311" i="57" s="1"/>
  <c r="L311" i="57" s="1"/>
  <c r="M311" i="57" s="1"/>
  <c r="N311" i="57" s="1"/>
  <c r="O311" i="57" s="1"/>
  <c r="P311" i="57" s="1"/>
  <c r="Q311" i="57" s="1"/>
  <c r="R311" i="57" s="1"/>
  <c r="S311" i="57" s="1"/>
  <c r="T311" i="57" s="1"/>
  <c r="U311" i="57" s="1"/>
  <c r="V311" i="57" s="1"/>
  <c r="W311" i="57" s="1"/>
  <c r="X311" i="57" s="1"/>
  <c r="Y311" i="57" s="1"/>
  <c r="Z311" i="57" s="1"/>
  <c r="AA311" i="57" s="1"/>
  <c r="AB311" i="57" s="1"/>
  <c r="AC311" i="57" s="1"/>
  <c r="AD311" i="57" s="1"/>
  <c r="AE311" i="57" s="1"/>
  <c r="AF311" i="57" s="1"/>
  <c r="AG311" i="57" s="1"/>
  <c r="AH311" i="57" s="1"/>
  <c r="AI311" i="57" s="1"/>
  <c r="AJ311" i="57" s="1"/>
  <c r="AK311" i="57" s="1"/>
  <c r="AL311" i="57" s="1"/>
  <c r="AM311" i="57" s="1"/>
  <c r="AN311" i="57" s="1"/>
  <c r="AO311" i="57" s="1"/>
  <c r="AP311" i="57" s="1"/>
  <c r="AQ311" i="57" s="1"/>
  <c r="AR311" i="57" s="1"/>
  <c r="AS311" i="57" s="1"/>
  <c r="AT311" i="57" s="1"/>
  <c r="AU311" i="57" s="1"/>
  <c r="AV311" i="57" s="1"/>
  <c r="AW311" i="57" s="1"/>
  <c r="D320" i="57"/>
  <c r="E320" i="57" s="1"/>
  <c r="F320" i="57" s="1"/>
  <c r="G320" i="57" s="1"/>
  <c r="H320" i="57" s="1"/>
  <c r="I320" i="57" s="1"/>
  <c r="J320" i="57" s="1"/>
  <c r="K320" i="57" s="1"/>
  <c r="L320" i="57" s="1"/>
  <c r="M320" i="57" s="1"/>
  <c r="N320" i="57" s="1"/>
  <c r="O320" i="57" s="1"/>
  <c r="P320" i="57" s="1"/>
  <c r="Q320" i="57" s="1"/>
  <c r="R320" i="57" s="1"/>
  <c r="S320" i="57" s="1"/>
  <c r="T320" i="57" s="1"/>
  <c r="U320" i="57" s="1"/>
  <c r="V320" i="57" s="1"/>
  <c r="W320" i="57" s="1"/>
  <c r="X320" i="57" s="1"/>
  <c r="Y320" i="57" s="1"/>
  <c r="Z320" i="57" s="1"/>
  <c r="AA320" i="57" s="1"/>
  <c r="AB320" i="57" s="1"/>
  <c r="AC320" i="57" s="1"/>
  <c r="AD320" i="57" s="1"/>
  <c r="AE320" i="57" s="1"/>
  <c r="AF320" i="57" s="1"/>
  <c r="AG320" i="57" s="1"/>
  <c r="AH320" i="57" s="1"/>
  <c r="AI320" i="57" s="1"/>
  <c r="AJ320" i="57" s="1"/>
  <c r="AK320" i="57" s="1"/>
  <c r="AL320" i="57" s="1"/>
  <c r="AM320" i="57" s="1"/>
  <c r="AN320" i="57" s="1"/>
  <c r="AO320" i="57" s="1"/>
  <c r="AP320" i="57" s="1"/>
  <c r="AQ320" i="57" s="1"/>
  <c r="AR320" i="57" s="1"/>
  <c r="AS320" i="57" s="1"/>
  <c r="AT320" i="57" s="1"/>
  <c r="AU320" i="57" s="1"/>
  <c r="AV320" i="57" s="1"/>
  <c r="AW320" i="57" s="1"/>
  <c r="D347" i="57"/>
  <c r="E347" i="57" s="1"/>
  <c r="F347" i="57" s="1"/>
  <c r="G347" i="57" s="1"/>
  <c r="H347" i="57" s="1"/>
  <c r="I347" i="57" s="1"/>
  <c r="J347" i="57" s="1"/>
  <c r="K347" i="57" s="1"/>
  <c r="L347" i="57" s="1"/>
  <c r="M347" i="57" s="1"/>
  <c r="N347" i="57" s="1"/>
  <c r="O347" i="57" s="1"/>
  <c r="P347" i="57" s="1"/>
  <c r="Q347" i="57" s="1"/>
  <c r="R347" i="57" s="1"/>
  <c r="S347" i="57" s="1"/>
  <c r="T347" i="57" s="1"/>
  <c r="U347" i="57" s="1"/>
  <c r="V347" i="57" s="1"/>
  <c r="W347" i="57" s="1"/>
  <c r="X347" i="57" s="1"/>
  <c r="Y347" i="57" s="1"/>
  <c r="Z347" i="57" s="1"/>
  <c r="AA347" i="57" s="1"/>
  <c r="AB347" i="57" s="1"/>
  <c r="AC347" i="57" s="1"/>
  <c r="AD347" i="57" s="1"/>
  <c r="AE347" i="57" s="1"/>
  <c r="AF347" i="57" s="1"/>
  <c r="AG347" i="57" s="1"/>
  <c r="AH347" i="57" s="1"/>
  <c r="AI347" i="57" s="1"/>
  <c r="AJ347" i="57" s="1"/>
  <c r="AK347" i="57" s="1"/>
  <c r="AL347" i="57" s="1"/>
  <c r="AM347" i="57" s="1"/>
  <c r="AN347" i="57" s="1"/>
  <c r="AO347" i="57" s="1"/>
  <c r="AP347" i="57" s="1"/>
  <c r="AQ347" i="57" s="1"/>
  <c r="AR347" i="57" s="1"/>
  <c r="AS347" i="57" s="1"/>
  <c r="AT347" i="57" s="1"/>
  <c r="AU347" i="57" s="1"/>
  <c r="AV347" i="57" s="1"/>
  <c r="AW347" i="57" s="1"/>
  <c r="D428" i="57"/>
  <c r="E428" i="57" s="1"/>
  <c r="F428" i="57" s="1"/>
  <c r="G428" i="57" s="1"/>
  <c r="H428" i="57" s="1"/>
  <c r="I428" i="57" s="1"/>
  <c r="J428" i="57" s="1"/>
  <c r="K428" i="57" s="1"/>
  <c r="L428" i="57" s="1"/>
  <c r="M428" i="57" s="1"/>
  <c r="N428" i="57" s="1"/>
  <c r="O428" i="57" s="1"/>
  <c r="P428" i="57" s="1"/>
  <c r="Q428" i="57" s="1"/>
  <c r="R428" i="57" s="1"/>
  <c r="S428" i="57" s="1"/>
  <c r="T428" i="57" s="1"/>
  <c r="U428" i="57" s="1"/>
  <c r="V428" i="57" s="1"/>
  <c r="W428" i="57" s="1"/>
  <c r="X428" i="57" s="1"/>
  <c r="Y428" i="57" s="1"/>
  <c r="Z428" i="57" s="1"/>
  <c r="AA428" i="57" s="1"/>
  <c r="AB428" i="57" s="1"/>
  <c r="AC428" i="57" s="1"/>
  <c r="AD428" i="57" s="1"/>
  <c r="AE428" i="57" s="1"/>
  <c r="AF428" i="57" s="1"/>
  <c r="AG428" i="57" s="1"/>
  <c r="AH428" i="57" s="1"/>
  <c r="AI428" i="57" s="1"/>
  <c r="AJ428" i="57" s="1"/>
  <c r="AK428" i="57" s="1"/>
  <c r="AL428" i="57" s="1"/>
  <c r="AM428" i="57" s="1"/>
  <c r="AN428" i="57" s="1"/>
  <c r="AO428" i="57" s="1"/>
  <c r="AP428" i="57" s="1"/>
  <c r="AQ428" i="57" s="1"/>
  <c r="AR428" i="57" s="1"/>
  <c r="AS428" i="57" s="1"/>
  <c r="AT428" i="57" s="1"/>
  <c r="AU428" i="57" s="1"/>
  <c r="AV428" i="57" s="1"/>
  <c r="AW428" i="57" s="1"/>
  <c r="D437" i="57"/>
  <c r="E437" i="57" s="1"/>
  <c r="F437" i="57" s="1"/>
  <c r="G437" i="57" s="1"/>
  <c r="H437" i="57" s="1"/>
  <c r="I437" i="57" s="1"/>
  <c r="J437" i="57" s="1"/>
  <c r="K437" i="57" s="1"/>
  <c r="L437" i="57" s="1"/>
  <c r="M437" i="57" s="1"/>
  <c r="N437" i="57" s="1"/>
  <c r="O437" i="57" s="1"/>
  <c r="P437" i="57" s="1"/>
  <c r="Q437" i="57" s="1"/>
  <c r="R437" i="57" s="1"/>
  <c r="S437" i="57" s="1"/>
  <c r="T437" i="57" s="1"/>
  <c r="U437" i="57" s="1"/>
  <c r="V437" i="57" s="1"/>
  <c r="W437" i="57" s="1"/>
  <c r="X437" i="57" s="1"/>
  <c r="Y437" i="57" s="1"/>
  <c r="Z437" i="57" s="1"/>
  <c r="AA437" i="57" s="1"/>
  <c r="AB437" i="57" s="1"/>
  <c r="AC437" i="57" s="1"/>
  <c r="AD437" i="57" s="1"/>
  <c r="AE437" i="57" s="1"/>
  <c r="AF437" i="57" s="1"/>
  <c r="AG437" i="57" s="1"/>
  <c r="AH437" i="57" s="1"/>
  <c r="AI437" i="57" s="1"/>
  <c r="AJ437" i="57" s="1"/>
  <c r="AK437" i="57" s="1"/>
  <c r="AL437" i="57" s="1"/>
  <c r="AM437" i="57" s="1"/>
  <c r="AN437" i="57" s="1"/>
  <c r="AO437" i="57" s="1"/>
  <c r="AP437" i="57" s="1"/>
  <c r="AQ437" i="57" s="1"/>
  <c r="AR437" i="57" s="1"/>
  <c r="AS437" i="57" s="1"/>
  <c r="AT437" i="57" s="1"/>
  <c r="AU437" i="57" s="1"/>
  <c r="AV437" i="57" s="1"/>
  <c r="AW437" i="57" s="1"/>
  <c r="D482" i="57"/>
  <c r="E482" i="57" s="1"/>
  <c r="F482" i="57" s="1"/>
  <c r="G482" i="57" s="1"/>
  <c r="H482" i="57" s="1"/>
  <c r="I482" i="57" s="1"/>
  <c r="J482" i="57" s="1"/>
  <c r="K482" i="57" s="1"/>
  <c r="L482" i="57" s="1"/>
  <c r="M482" i="57" s="1"/>
  <c r="N482" i="57" s="1"/>
  <c r="O482" i="57" s="1"/>
  <c r="P482" i="57" s="1"/>
  <c r="Q482" i="57" s="1"/>
  <c r="R482" i="57" s="1"/>
  <c r="S482" i="57" s="1"/>
  <c r="T482" i="57" s="1"/>
  <c r="U482" i="57" s="1"/>
  <c r="V482" i="57" s="1"/>
  <c r="W482" i="57" s="1"/>
  <c r="X482" i="57" s="1"/>
  <c r="Y482" i="57" s="1"/>
  <c r="Z482" i="57" s="1"/>
  <c r="AA482" i="57" s="1"/>
  <c r="AB482" i="57" s="1"/>
  <c r="AC482" i="57" s="1"/>
  <c r="AD482" i="57" s="1"/>
  <c r="AE482" i="57" s="1"/>
  <c r="AF482" i="57" s="1"/>
  <c r="AG482" i="57" s="1"/>
  <c r="AH482" i="57" s="1"/>
  <c r="AI482" i="57" s="1"/>
  <c r="AJ482" i="57" s="1"/>
  <c r="AK482" i="57" s="1"/>
  <c r="AL482" i="57" s="1"/>
  <c r="AM482" i="57" s="1"/>
  <c r="AN482" i="57" s="1"/>
  <c r="AO482" i="57" s="1"/>
  <c r="AP482" i="57" s="1"/>
  <c r="AQ482" i="57" s="1"/>
  <c r="AR482" i="57" s="1"/>
  <c r="AS482" i="57" s="1"/>
  <c r="AT482" i="57" s="1"/>
  <c r="AU482" i="57" s="1"/>
  <c r="AV482" i="57" s="1"/>
  <c r="AW482" i="57" s="1"/>
  <c r="D527" i="57"/>
  <c r="E527" i="57" s="1"/>
  <c r="F527" i="57" s="1"/>
  <c r="G527" i="57" s="1"/>
  <c r="H527" i="57" s="1"/>
  <c r="I527" i="57" s="1"/>
  <c r="J527" i="57" s="1"/>
  <c r="K527" i="57" s="1"/>
  <c r="L527" i="57" s="1"/>
  <c r="M527" i="57" s="1"/>
  <c r="N527" i="57" s="1"/>
  <c r="O527" i="57" s="1"/>
  <c r="P527" i="57" s="1"/>
  <c r="Q527" i="57" s="1"/>
  <c r="R527" i="57" s="1"/>
  <c r="S527" i="57" s="1"/>
  <c r="T527" i="57" s="1"/>
  <c r="U527" i="57" s="1"/>
  <c r="V527" i="57" s="1"/>
  <c r="W527" i="57" s="1"/>
  <c r="X527" i="57" s="1"/>
  <c r="Y527" i="57" s="1"/>
  <c r="Z527" i="57" s="1"/>
  <c r="AA527" i="57" s="1"/>
  <c r="AB527" i="57" s="1"/>
  <c r="AC527" i="57" s="1"/>
  <c r="AD527" i="57" s="1"/>
  <c r="AE527" i="57" s="1"/>
  <c r="AF527" i="57" s="1"/>
  <c r="AG527" i="57" s="1"/>
  <c r="AH527" i="57" s="1"/>
  <c r="AI527" i="57" s="1"/>
  <c r="AJ527" i="57" s="1"/>
  <c r="AK527" i="57" s="1"/>
  <c r="AL527" i="57" s="1"/>
  <c r="AM527" i="57" s="1"/>
  <c r="AN527" i="57" s="1"/>
  <c r="AO527" i="57" s="1"/>
  <c r="AP527" i="57" s="1"/>
  <c r="AQ527" i="57" s="1"/>
  <c r="AR527" i="57" s="1"/>
  <c r="AS527" i="57" s="1"/>
  <c r="AT527" i="57" s="1"/>
  <c r="AU527" i="57" s="1"/>
  <c r="AV527" i="57" s="1"/>
  <c r="AW527" i="57" s="1"/>
  <c r="D266" i="57"/>
  <c r="E266" i="57" s="1"/>
  <c r="F266" i="57" s="1"/>
  <c r="G266" i="57" s="1"/>
  <c r="H266" i="57" s="1"/>
  <c r="I266" i="57" s="1"/>
  <c r="J266" i="57" s="1"/>
  <c r="K266" i="57" s="1"/>
  <c r="L266" i="57" s="1"/>
  <c r="M266" i="57" s="1"/>
  <c r="N266" i="57" s="1"/>
  <c r="O266" i="57" s="1"/>
  <c r="P266" i="57" s="1"/>
  <c r="Q266" i="57" s="1"/>
  <c r="R266" i="57" s="1"/>
  <c r="S266" i="57" s="1"/>
  <c r="T266" i="57" s="1"/>
  <c r="U266" i="57" s="1"/>
  <c r="V266" i="57" s="1"/>
  <c r="W266" i="57" s="1"/>
  <c r="X266" i="57" s="1"/>
  <c r="Y266" i="57" s="1"/>
  <c r="Z266" i="57" s="1"/>
  <c r="AA266" i="57" s="1"/>
  <c r="AB266" i="57" s="1"/>
  <c r="AC266" i="57" s="1"/>
  <c r="AD266" i="57" s="1"/>
  <c r="AE266" i="57" s="1"/>
  <c r="AF266" i="57" s="1"/>
  <c r="AG266" i="57" s="1"/>
  <c r="AH266" i="57" s="1"/>
  <c r="AI266" i="57" s="1"/>
  <c r="AJ266" i="57" s="1"/>
  <c r="AK266" i="57" s="1"/>
  <c r="AL266" i="57" s="1"/>
  <c r="AM266" i="57" s="1"/>
  <c r="AN266" i="57" s="1"/>
  <c r="AO266" i="57" s="1"/>
  <c r="AP266" i="57" s="1"/>
  <c r="AQ266" i="57" s="1"/>
  <c r="AR266" i="57" s="1"/>
  <c r="AS266" i="57" s="1"/>
  <c r="AT266" i="57" s="1"/>
  <c r="AU266" i="57" s="1"/>
  <c r="AV266" i="57" s="1"/>
  <c r="AW266" i="57" s="1"/>
  <c r="D275" i="57"/>
  <c r="E275" i="57" s="1"/>
  <c r="F275" i="57" s="1"/>
  <c r="G275" i="57" s="1"/>
  <c r="H275" i="57" s="1"/>
  <c r="I275" i="57" s="1"/>
  <c r="J275" i="57" s="1"/>
  <c r="K275" i="57" s="1"/>
  <c r="L275" i="57" s="1"/>
  <c r="M275" i="57" s="1"/>
  <c r="N275" i="57" s="1"/>
  <c r="O275" i="57" s="1"/>
  <c r="P275" i="57" s="1"/>
  <c r="Q275" i="57" s="1"/>
  <c r="R275" i="57" s="1"/>
  <c r="S275" i="57" s="1"/>
  <c r="T275" i="57" s="1"/>
  <c r="U275" i="57" s="1"/>
  <c r="V275" i="57" s="1"/>
  <c r="W275" i="57" s="1"/>
  <c r="X275" i="57" s="1"/>
  <c r="Y275" i="57" s="1"/>
  <c r="Z275" i="57" s="1"/>
  <c r="AA275" i="57" s="1"/>
  <c r="AB275" i="57" s="1"/>
  <c r="AC275" i="57" s="1"/>
  <c r="AD275" i="57" s="1"/>
  <c r="AE275" i="57" s="1"/>
  <c r="AF275" i="57" s="1"/>
  <c r="AG275" i="57" s="1"/>
  <c r="AH275" i="57" s="1"/>
  <c r="AI275" i="57" s="1"/>
  <c r="AJ275" i="57" s="1"/>
  <c r="AK275" i="57" s="1"/>
  <c r="AL275" i="57" s="1"/>
  <c r="AM275" i="57" s="1"/>
  <c r="AN275" i="57" s="1"/>
  <c r="AO275" i="57" s="1"/>
  <c r="AP275" i="57" s="1"/>
  <c r="AQ275" i="57" s="1"/>
  <c r="AR275" i="57" s="1"/>
  <c r="AS275" i="57" s="1"/>
  <c r="AT275" i="57" s="1"/>
  <c r="AU275" i="57" s="1"/>
  <c r="AV275" i="57" s="1"/>
  <c r="AW275" i="57" s="1"/>
  <c r="D284" i="57"/>
  <c r="E284" i="57" s="1"/>
  <c r="F284" i="57" s="1"/>
  <c r="G284" i="57" s="1"/>
  <c r="H284" i="57" s="1"/>
  <c r="I284" i="57" s="1"/>
  <c r="J284" i="57" s="1"/>
  <c r="K284" i="57" s="1"/>
  <c r="L284" i="57" s="1"/>
  <c r="M284" i="57" s="1"/>
  <c r="N284" i="57" s="1"/>
  <c r="O284" i="57" s="1"/>
  <c r="P284" i="57" s="1"/>
  <c r="Q284" i="57" s="1"/>
  <c r="R284" i="57" s="1"/>
  <c r="S284" i="57" s="1"/>
  <c r="T284" i="57" s="1"/>
  <c r="U284" i="57" s="1"/>
  <c r="V284" i="57" s="1"/>
  <c r="W284" i="57" s="1"/>
  <c r="X284" i="57" s="1"/>
  <c r="Y284" i="57" s="1"/>
  <c r="Z284" i="57" s="1"/>
  <c r="AA284" i="57" s="1"/>
  <c r="AB284" i="57" s="1"/>
  <c r="AC284" i="57" s="1"/>
  <c r="AD284" i="57" s="1"/>
  <c r="AE284" i="57" s="1"/>
  <c r="AF284" i="57" s="1"/>
  <c r="AG284" i="57" s="1"/>
  <c r="AH284" i="57" s="1"/>
  <c r="AI284" i="57" s="1"/>
  <c r="AJ284" i="57" s="1"/>
  <c r="AK284" i="57" s="1"/>
  <c r="AL284" i="57" s="1"/>
  <c r="AM284" i="57" s="1"/>
  <c r="AN284" i="57" s="1"/>
  <c r="AO284" i="57" s="1"/>
  <c r="AP284" i="57" s="1"/>
  <c r="AQ284" i="57" s="1"/>
  <c r="AR284" i="57" s="1"/>
  <c r="AS284" i="57" s="1"/>
  <c r="AT284" i="57" s="1"/>
  <c r="AU284" i="57" s="1"/>
  <c r="AV284" i="57" s="1"/>
  <c r="AW284" i="57" s="1"/>
  <c r="D293" i="57"/>
  <c r="E293" i="57" s="1"/>
  <c r="F293" i="57" s="1"/>
  <c r="G293" i="57" s="1"/>
  <c r="H293" i="57" s="1"/>
  <c r="I293" i="57" s="1"/>
  <c r="J293" i="57" s="1"/>
  <c r="K293" i="57" s="1"/>
  <c r="L293" i="57" s="1"/>
  <c r="M293" i="57" s="1"/>
  <c r="N293" i="57" s="1"/>
  <c r="O293" i="57" s="1"/>
  <c r="P293" i="57" s="1"/>
  <c r="Q293" i="57" s="1"/>
  <c r="R293" i="57" s="1"/>
  <c r="S293" i="57" s="1"/>
  <c r="T293" i="57" s="1"/>
  <c r="U293" i="57" s="1"/>
  <c r="V293" i="57" s="1"/>
  <c r="W293" i="57" s="1"/>
  <c r="X293" i="57" s="1"/>
  <c r="Y293" i="57" s="1"/>
  <c r="Z293" i="57" s="1"/>
  <c r="AA293" i="57" s="1"/>
  <c r="AB293" i="57" s="1"/>
  <c r="AC293" i="57" s="1"/>
  <c r="AD293" i="57" s="1"/>
  <c r="AE293" i="57" s="1"/>
  <c r="AF293" i="57" s="1"/>
  <c r="AG293" i="57" s="1"/>
  <c r="AH293" i="57" s="1"/>
  <c r="AI293" i="57" s="1"/>
  <c r="AJ293" i="57" s="1"/>
  <c r="AK293" i="57" s="1"/>
  <c r="AL293" i="57" s="1"/>
  <c r="AM293" i="57" s="1"/>
  <c r="AN293" i="57" s="1"/>
  <c r="AO293" i="57" s="1"/>
  <c r="AP293" i="57" s="1"/>
  <c r="AQ293" i="57" s="1"/>
  <c r="AR293" i="57" s="1"/>
  <c r="AS293" i="57" s="1"/>
  <c r="AT293" i="57" s="1"/>
  <c r="AU293" i="57" s="1"/>
  <c r="AV293" i="57" s="1"/>
  <c r="AW293" i="57" s="1"/>
  <c r="D302" i="57"/>
  <c r="E302" i="57" s="1"/>
  <c r="F302" i="57" s="1"/>
  <c r="G302" i="57" s="1"/>
  <c r="H302" i="57" s="1"/>
  <c r="I302" i="57" s="1"/>
  <c r="J302" i="57" s="1"/>
  <c r="K302" i="57" s="1"/>
  <c r="L302" i="57" s="1"/>
  <c r="M302" i="57" s="1"/>
  <c r="N302" i="57" s="1"/>
  <c r="O302" i="57" s="1"/>
  <c r="P302" i="57" s="1"/>
  <c r="Q302" i="57" s="1"/>
  <c r="R302" i="57" s="1"/>
  <c r="S302" i="57" s="1"/>
  <c r="T302" i="57" s="1"/>
  <c r="U302" i="57" s="1"/>
  <c r="V302" i="57" s="1"/>
  <c r="W302" i="57" s="1"/>
  <c r="X302" i="57" s="1"/>
  <c r="Y302" i="57" s="1"/>
  <c r="Z302" i="57" s="1"/>
  <c r="AA302" i="57" s="1"/>
  <c r="AB302" i="57" s="1"/>
  <c r="AC302" i="57" s="1"/>
  <c r="AD302" i="57" s="1"/>
  <c r="AE302" i="57" s="1"/>
  <c r="AF302" i="57" s="1"/>
  <c r="AG302" i="57" s="1"/>
  <c r="AH302" i="57" s="1"/>
  <c r="AI302" i="57" s="1"/>
  <c r="AJ302" i="57" s="1"/>
  <c r="AK302" i="57" s="1"/>
  <c r="AL302" i="57" s="1"/>
  <c r="AM302" i="57" s="1"/>
  <c r="AN302" i="57" s="1"/>
  <c r="AO302" i="57" s="1"/>
  <c r="AP302" i="57" s="1"/>
  <c r="AQ302" i="57" s="1"/>
  <c r="AR302" i="57" s="1"/>
  <c r="AS302" i="57" s="1"/>
  <c r="AT302" i="57" s="1"/>
  <c r="AU302" i="57" s="1"/>
  <c r="AV302" i="57" s="1"/>
  <c r="AW302" i="57" s="1"/>
  <c r="D338" i="57"/>
  <c r="E338" i="57" s="1"/>
  <c r="F338" i="57" s="1"/>
  <c r="G338" i="57" s="1"/>
  <c r="H338" i="57" s="1"/>
  <c r="I338" i="57" s="1"/>
  <c r="J338" i="57" s="1"/>
  <c r="K338" i="57" s="1"/>
  <c r="L338" i="57" s="1"/>
  <c r="M338" i="57" s="1"/>
  <c r="N338" i="57" s="1"/>
  <c r="O338" i="57" s="1"/>
  <c r="P338" i="57" s="1"/>
  <c r="Q338" i="57" s="1"/>
  <c r="R338" i="57" s="1"/>
  <c r="S338" i="57" s="1"/>
  <c r="T338" i="57" s="1"/>
  <c r="U338" i="57" s="1"/>
  <c r="V338" i="57" s="1"/>
  <c r="W338" i="57" s="1"/>
  <c r="X338" i="57" s="1"/>
  <c r="Y338" i="57" s="1"/>
  <c r="Z338" i="57" s="1"/>
  <c r="AA338" i="57" s="1"/>
  <c r="AB338" i="57" s="1"/>
  <c r="AC338" i="57" s="1"/>
  <c r="AD338" i="57" s="1"/>
  <c r="AE338" i="57" s="1"/>
  <c r="AF338" i="57" s="1"/>
  <c r="AG338" i="57" s="1"/>
  <c r="AH338" i="57" s="1"/>
  <c r="AI338" i="57" s="1"/>
  <c r="AJ338" i="57" s="1"/>
  <c r="AK338" i="57" s="1"/>
  <c r="AL338" i="57" s="1"/>
  <c r="AM338" i="57" s="1"/>
  <c r="AN338" i="57" s="1"/>
  <c r="AO338" i="57" s="1"/>
  <c r="AP338" i="57" s="1"/>
  <c r="AQ338" i="57" s="1"/>
  <c r="AR338" i="57" s="1"/>
  <c r="AS338" i="57" s="1"/>
  <c r="AT338" i="57" s="1"/>
  <c r="AU338" i="57" s="1"/>
  <c r="AV338" i="57" s="1"/>
  <c r="AW338" i="57" s="1"/>
  <c r="D356" i="57"/>
  <c r="E356" i="57" s="1"/>
  <c r="F356" i="57" s="1"/>
  <c r="G356" i="57" s="1"/>
  <c r="H356" i="57" s="1"/>
  <c r="I356" i="57" s="1"/>
  <c r="J356" i="57" s="1"/>
  <c r="K356" i="57" s="1"/>
  <c r="L356" i="57" s="1"/>
  <c r="M356" i="57" s="1"/>
  <c r="N356" i="57" s="1"/>
  <c r="O356" i="57" s="1"/>
  <c r="P356" i="57" s="1"/>
  <c r="Q356" i="57" s="1"/>
  <c r="R356" i="57" s="1"/>
  <c r="S356" i="57" s="1"/>
  <c r="T356" i="57" s="1"/>
  <c r="U356" i="57" s="1"/>
  <c r="V356" i="57" s="1"/>
  <c r="W356" i="57" s="1"/>
  <c r="X356" i="57" s="1"/>
  <c r="Y356" i="57" s="1"/>
  <c r="Z356" i="57" s="1"/>
  <c r="AA356" i="57" s="1"/>
  <c r="AB356" i="57" s="1"/>
  <c r="AC356" i="57" s="1"/>
  <c r="AD356" i="57" s="1"/>
  <c r="AE356" i="57" s="1"/>
  <c r="AF356" i="57" s="1"/>
  <c r="AG356" i="57" s="1"/>
  <c r="AH356" i="57" s="1"/>
  <c r="AI356" i="57" s="1"/>
  <c r="AJ356" i="57" s="1"/>
  <c r="AK356" i="57" s="1"/>
  <c r="AL356" i="57" s="1"/>
  <c r="AM356" i="57" s="1"/>
  <c r="AN356" i="57" s="1"/>
  <c r="AO356" i="57" s="1"/>
  <c r="AP356" i="57" s="1"/>
  <c r="AQ356" i="57" s="1"/>
  <c r="AR356" i="57" s="1"/>
  <c r="AS356" i="57" s="1"/>
  <c r="AT356" i="57" s="1"/>
  <c r="AU356" i="57" s="1"/>
  <c r="AV356" i="57" s="1"/>
  <c r="AW356" i="57" s="1"/>
  <c r="D365" i="57"/>
  <c r="E365" i="57" s="1"/>
  <c r="F365" i="57" s="1"/>
  <c r="G365" i="57" s="1"/>
  <c r="H365" i="57" s="1"/>
  <c r="I365" i="57" s="1"/>
  <c r="J365" i="57" s="1"/>
  <c r="K365" i="57" s="1"/>
  <c r="L365" i="57" s="1"/>
  <c r="M365" i="57" s="1"/>
  <c r="N365" i="57" s="1"/>
  <c r="O365" i="57" s="1"/>
  <c r="P365" i="57" s="1"/>
  <c r="Q365" i="57" s="1"/>
  <c r="R365" i="57" s="1"/>
  <c r="S365" i="57" s="1"/>
  <c r="T365" i="57" s="1"/>
  <c r="U365" i="57" s="1"/>
  <c r="V365" i="57" s="1"/>
  <c r="W365" i="57" s="1"/>
  <c r="X365" i="57" s="1"/>
  <c r="Y365" i="57" s="1"/>
  <c r="Z365" i="57" s="1"/>
  <c r="AA365" i="57" s="1"/>
  <c r="AB365" i="57" s="1"/>
  <c r="AC365" i="57" s="1"/>
  <c r="AD365" i="57" s="1"/>
  <c r="AE365" i="57" s="1"/>
  <c r="AF365" i="57" s="1"/>
  <c r="AG365" i="57" s="1"/>
  <c r="AH365" i="57" s="1"/>
  <c r="AI365" i="57" s="1"/>
  <c r="AJ365" i="57" s="1"/>
  <c r="AK365" i="57" s="1"/>
  <c r="AL365" i="57" s="1"/>
  <c r="AM365" i="57" s="1"/>
  <c r="AN365" i="57" s="1"/>
  <c r="AO365" i="57" s="1"/>
  <c r="AP365" i="57" s="1"/>
  <c r="AQ365" i="57" s="1"/>
  <c r="AR365" i="57" s="1"/>
  <c r="AS365" i="57" s="1"/>
  <c r="AT365" i="57" s="1"/>
  <c r="AU365" i="57" s="1"/>
  <c r="AV365" i="57" s="1"/>
  <c r="AW365" i="57" s="1"/>
  <c r="D374" i="57"/>
  <c r="E374" i="57" s="1"/>
  <c r="F374" i="57" s="1"/>
  <c r="G374" i="57" s="1"/>
  <c r="H374" i="57" s="1"/>
  <c r="I374" i="57" s="1"/>
  <c r="J374" i="57" s="1"/>
  <c r="K374" i="57" s="1"/>
  <c r="L374" i="57" s="1"/>
  <c r="M374" i="57" s="1"/>
  <c r="N374" i="57" s="1"/>
  <c r="O374" i="57" s="1"/>
  <c r="P374" i="57" s="1"/>
  <c r="Q374" i="57" s="1"/>
  <c r="R374" i="57" s="1"/>
  <c r="S374" i="57" s="1"/>
  <c r="T374" i="57" s="1"/>
  <c r="U374" i="57" s="1"/>
  <c r="V374" i="57" s="1"/>
  <c r="W374" i="57" s="1"/>
  <c r="X374" i="57" s="1"/>
  <c r="Y374" i="57" s="1"/>
  <c r="Z374" i="57" s="1"/>
  <c r="AA374" i="57" s="1"/>
  <c r="AB374" i="57" s="1"/>
  <c r="AC374" i="57" s="1"/>
  <c r="AD374" i="57" s="1"/>
  <c r="AE374" i="57" s="1"/>
  <c r="AF374" i="57" s="1"/>
  <c r="AG374" i="57" s="1"/>
  <c r="AH374" i="57" s="1"/>
  <c r="AI374" i="57" s="1"/>
  <c r="AJ374" i="57" s="1"/>
  <c r="AK374" i="57" s="1"/>
  <c r="AL374" i="57" s="1"/>
  <c r="AM374" i="57" s="1"/>
  <c r="AN374" i="57" s="1"/>
  <c r="AO374" i="57" s="1"/>
  <c r="AP374" i="57" s="1"/>
  <c r="AQ374" i="57" s="1"/>
  <c r="AR374" i="57" s="1"/>
  <c r="AS374" i="57" s="1"/>
  <c r="AT374" i="57" s="1"/>
  <c r="AU374" i="57" s="1"/>
  <c r="AV374" i="57" s="1"/>
  <c r="AW374" i="57" s="1"/>
  <c r="D383" i="57"/>
  <c r="E383" i="57" s="1"/>
  <c r="F383" i="57" s="1"/>
  <c r="G383" i="57" s="1"/>
  <c r="H383" i="57" s="1"/>
  <c r="I383" i="57" s="1"/>
  <c r="J383" i="57" s="1"/>
  <c r="K383" i="57" s="1"/>
  <c r="L383" i="57" s="1"/>
  <c r="M383" i="57" s="1"/>
  <c r="N383" i="57" s="1"/>
  <c r="O383" i="57" s="1"/>
  <c r="P383" i="57" s="1"/>
  <c r="Q383" i="57" s="1"/>
  <c r="R383" i="57" s="1"/>
  <c r="S383" i="57" s="1"/>
  <c r="T383" i="57" s="1"/>
  <c r="U383" i="57" s="1"/>
  <c r="V383" i="57" s="1"/>
  <c r="W383" i="57" s="1"/>
  <c r="X383" i="57" s="1"/>
  <c r="Y383" i="57" s="1"/>
  <c r="Z383" i="57" s="1"/>
  <c r="AA383" i="57" s="1"/>
  <c r="AB383" i="57" s="1"/>
  <c r="AC383" i="57" s="1"/>
  <c r="AD383" i="57" s="1"/>
  <c r="AE383" i="57" s="1"/>
  <c r="AF383" i="57" s="1"/>
  <c r="AG383" i="57" s="1"/>
  <c r="AH383" i="57" s="1"/>
  <c r="AI383" i="57" s="1"/>
  <c r="AJ383" i="57" s="1"/>
  <c r="AK383" i="57" s="1"/>
  <c r="AL383" i="57" s="1"/>
  <c r="AM383" i="57" s="1"/>
  <c r="AN383" i="57" s="1"/>
  <c r="AO383" i="57" s="1"/>
  <c r="AP383" i="57" s="1"/>
  <c r="AQ383" i="57" s="1"/>
  <c r="AR383" i="57" s="1"/>
  <c r="AS383" i="57" s="1"/>
  <c r="AT383" i="57" s="1"/>
  <c r="AU383" i="57" s="1"/>
  <c r="AV383" i="57" s="1"/>
  <c r="AW383" i="57" s="1"/>
  <c r="D464" i="57"/>
  <c r="E464" i="57" s="1"/>
  <c r="F464" i="57" s="1"/>
  <c r="G464" i="57" s="1"/>
  <c r="H464" i="57" s="1"/>
  <c r="I464" i="57" s="1"/>
  <c r="J464" i="57" s="1"/>
  <c r="K464" i="57" s="1"/>
  <c r="L464" i="57" s="1"/>
  <c r="M464" i="57" s="1"/>
  <c r="N464" i="57" s="1"/>
  <c r="O464" i="57" s="1"/>
  <c r="P464" i="57" s="1"/>
  <c r="Q464" i="57" s="1"/>
  <c r="R464" i="57" s="1"/>
  <c r="S464" i="57" s="1"/>
  <c r="T464" i="57" s="1"/>
  <c r="U464" i="57" s="1"/>
  <c r="V464" i="57" s="1"/>
  <c r="W464" i="57" s="1"/>
  <c r="X464" i="57" s="1"/>
  <c r="Y464" i="57" s="1"/>
  <c r="Z464" i="57" s="1"/>
  <c r="AA464" i="57" s="1"/>
  <c r="AB464" i="57" s="1"/>
  <c r="AC464" i="57" s="1"/>
  <c r="AD464" i="57" s="1"/>
  <c r="AE464" i="57" s="1"/>
  <c r="AF464" i="57" s="1"/>
  <c r="AG464" i="57" s="1"/>
  <c r="AH464" i="57" s="1"/>
  <c r="AI464" i="57" s="1"/>
  <c r="AJ464" i="57" s="1"/>
  <c r="AK464" i="57" s="1"/>
  <c r="AL464" i="57" s="1"/>
  <c r="AM464" i="57" s="1"/>
  <c r="AN464" i="57" s="1"/>
  <c r="AO464" i="57" s="1"/>
  <c r="AP464" i="57" s="1"/>
  <c r="AQ464" i="57" s="1"/>
  <c r="AR464" i="57" s="1"/>
  <c r="AS464" i="57" s="1"/>
  <c r="AT464" i="57" s="1"/>
  <c r="AU464" i="57" s="1"/>
  <c r="AV464" i="57" s="1"/>
  <c r="AW464" i="57" s="1"/>
  <c r="D500" i="57"/>
  <c r="E500" i="57" s="1"/>
  <c r="F500" i="57" s="1"/>
  <c r="G500" i="57" s="1"/>
  <c r="H500" i="57" s="1"/>
  <c r="I500" i="57" s="1"/>
  <c r="J500" i="57" s="1"/>
  <c r="K500" i="57" s="1"/>
  <c r="L500" i="57" s="1"/>
  <c r="M500" i="57" s="1"/>
  <c r="N500" i="57" s="1"/>
  <c r="O500" i="57" s="1"/>
  <c r="P500" i="57" s="1"/>
  <c r="Q500" i="57" s="1"/>
  <c r="R500" i="57" s="1"/>
  <c r="S500" i="57" s="1"/>
  <c r="T500" i="57" s="1"/>
  <c r="U500" i="57" s="1"/>
  <c r="V500" i="57" s="1"/>
  <c r="W500" i="57" s="1"/>
  <c r="X500" i="57" s="1"/>
  <c r="Y500" i="57" s="1"/>
  <c r="Z500" i="57" s="1"/>
  <c r="AA500" i="57" s="1"/>
  <c r="AB500" i="57" s="1"/>
  <c r="AC500" i="57" s="1"/>
  <c r="AD500" i="57" s="1"/>
  <c r="AE500" i="57" s="1"/>
  <c r="AF500" i="57" s="1"/>
  <c r="AG500" i="57" s="1"/>
  <c r="AH500" i="57" s="1"/>
  <c r="AI500" i="57" s="1"/>
  <c r="AJ500" i="57" s="1"/>
  <c r="AK500" i="57" s="1"/>
  <c r="AL500" i="57" s="1"/>
  <c r="AM500" i="57" s="1"/>
  <c r="AN500" i="57" s="1"/>
  <c r="AO500" i="57" s="1"/>
  <c r="AP500" i="57" s="1"/>
  <c r="AQ500" i="57" s="1"/>
  <c r="AR500" i="57" s="1"/>
  <c r="AS500" i="57" s="1"/>
  <c r="AT500" i="57" s="1"/>
  <c r="AU500" i="57" s="1"/>
  <c r="AV500" i="57" s="1"/>
  <c r="AW500" i="57" s="1"/>
  <c r="C113" i="58"/>
  <c r="D113" i="58" s="1"/>
  <c r="E113" i="58" s="1"/>
  <c r="F113" i="58" s="1"/>
  <c r="G113" i="58" s="1"/>
  <c r="H113" i="58" s="1"/>
  <c r="I113" i="58" s="1"/>
  <c r="J113" i="58" s="1"/>
  <c r="K113" i="58" s="1"/>
  <c r="L113" i="58" s="1"/>
  <c r="M113" i="58" s="1"/>
  <c r="N113" i="58" s="1"/>
  <c r="O113" i="58" s="1"/>
  <c r="P113" i="58" s="1"/>
  <c r="Q113" i="58" s="1"/>
  <c r="R113" i="58" s="1"/>
  <c r="S113" i="58" s="1"/>
  <c r="T113" i="58" s="1"/>
  <c r="U113" i="58" s="1"/>
  <c r="V113" i="58" s="1"/>
  <c r="W113" i="58" s="1"/>
  <c r="X113" i="58" s="1"/>
  <c r="Y113" i="58" s="1"/>
  <c r="Z113" i="58" s="1"/>
  <c r="AA113" i="58" s="1"/>
  <c r="AB113" i="58" s="1"/>
  <c r="AC113" i="58" s="1"/>
  <c r="AD113" i="58" s="1"/>
  <c r="AE113" i="58" s="1"/>
  <c r="AF113" i="58" s="1"/>
  <c r="AG113" i="58" s="1"/>
  <c r="AH113" i="58" s="1"/>
  <c r="AI113" i="58" s="1"/>
  <c r="AJ113" i="58" s="1"/>
  <c r="AK113" i="58" s="1"/>
  <c r="AL113" i="58" s="1"/>
  <c r="AM113" i="58" s="1"/>
  <c r="AN113" i="58" s="1"/>
  <c r="AO113" i="58" s="1"/>
  <c r="AP113" i="58" s="1"/>
  <c r="AQ113" i="58" s="1"/>
  <c r="AR113" i="58" s="1"/>
  <c r="AS113" i="58" s="1"/>
  <c r="AT113" i="58" s="1"/>
  <c r="AU113" i="58" s="1"/>
  <c r="AV113" i="58" s="1"/>
  <c r="C44" i="58"/>
  <c r="C33" i="58"/>
  <c r="D11" i="58"/>
  <c r="E54" i="58"/>
  <c r="G59" i="57"/>
  <c r="D539" i="57" l="1"/>
  <c r="D530" i="57"/>
  <c r="D296" i="57"/>
  <c r="D50" i="57" s="1"/>
  <c r="E50" i="57" s="1"/>
  <c r="D278" i="57"/>
  <c r="D48" i="57" s="1"/>
  <c r="E48" i="57" s="1"/>
  <c r="D386" i="57"/>
  <c r="D494" i="57"/>
  <c r="D251" i="57"/>
  <c r="D45" i="57" s="1"/>
  <c r="E45" i="57" s="1"/>
  <c r="D215" i="57"/>
  <c r="D21" i="57" s="1"/>
  <c r="E21" i="57" s="1"/>
  <c r="D503" i="57"/>
  <c r="D458" i="57"/>
  <c r="D323" i="57"/>
  <c r="D53" i="57" s="1"/>
  <c r="E53" i="57" s="1"/>
  <c r="D44" i="58"/>
  <c r="E44" i="58" s="1"/>
  <c r="F44" i="58" s="1"/>
  <c r="G44" i="58" s="1"/>
  <c r="H44" i="58" s="1"/>
  <c r="B54" i="58"/>
  <c r="D287" i="57"/>
  <c r="D49" i="57" s="1"/>
  <c r="E49" i="57" s="1"/>
  <c r="D485" i="57"/>
  <c r="D33" i="58"/>
  <c r="E11" i="58"/>
  <c r="H59" i="57"/>
  <c r="D521" i="57"/>
  <c r="D512" i="57"/>
  <c r="D431" i="57"/>
  <c r="D395" i="57"/>
  <c r="D359" i="57"/>
  <c r="D57" i="57" s="1"/>
  <c r="E57" i="57" s="1"/>
  <c r="D350" i="57"/>
  <c r="D56" i="57" s="1"/>
  <c r="E56" i="57" s="1"/>
  <c r="D197" i="57"/>
  <c r="D260" i="57"/>
  <c r="D46" i="57" s="1"/>
  <c r="E46" i="57" s="1"/>
  <c r="D467" i="57"/>
  <c r="D269" i="57"/>
  <c r="D179" i="57"/>
  <c r="G109" i="57" l="1"/>
  <c r="H74" i="57"/>
  <c r="G101" i="57"/>
  <c r="F106" i="57"/>
  <c r="E98" i="57"/>
  <c r="F103" i="57"/>
  <c r="G110" i="57"/>
  <c r="G99" i="57"/>
  <c r="D12" i="57"/>
  <c r="E12" i="57" s="1"/>
  <c r="G103" i="57"/>
  <c r="D341" i="57"/>
  <c r="D55" i="57" s="1"/>
  <c r="E55" i="57" s="1"/>
  <c r="D449" i="57"/>
  <c r="D41" i="57"/>
  <c r="E41" i="57" s="1"/>
  <c r="D440" i="57"/>
  <c r="D98" i="57"/>
  <c r="G98" i="57"/>
  <c r="D404" i="57"/>
  <c r="D332" i="57"/>
  <c r="D54" i="57" s="1"/>
  <c r="E54" i="57" s="1"/>
  <c r="D242" i="57"/>
  <c r="D44" i="57" s="1"/>
  <c r="E44" i="57" s="1"/>
  <c r="E33" i="58"/>
  <c r="F11" i="58"/>
  <c r="D368" i="57"/>
  <c r="D206" i="57"/>
  <c r="D22" i="57" s="1"/>
  <c r="E22" i="57" s="1"/>
  <c r="D134" i="57"/>
  <c r="D32" i="57" s="1"/>
  <c r="E32" i="57" s="1"/>
  <c r="D11" i="57"/>
  <c r="E11" i="57" s="1"/>
  <c r="B55" i="58"/>
  <c r="I44" i="58"/>
  <c r="J44" i="58" s="1"/>
  <c r="K44" i="58" s="1"/>
  <c r="L44" i="58" s="1"/>
  <c r="M44" i="58" s="1"/>
  <c r="D224" i="57"/>
  <c r="D19" i="57" s="1"/>
  <c r="E19" i="57" s="1"/>
  <c r="D161" i="57"/>
  <c r="D35" i="57" s="1"/>
  <c r="E35" i="57" s="1"/>
  <c r="D170" i="57"/>
  <c r="D36" i="57" s="1"/>
  <c r="E36" i="57" s="1"/>
  <c r="E102" i="57"/>
  <c r="D102" i="57"/>
  <c r="F102" i="57"/>
  <c r="D28" i="57"/>
  <c r="E28" i="57" s="1"/>
  <c r="D26" i="57"/>
  <c r="E26" i="57" s="1"/>
  <c r="D25" i="57"/>
  <c r="E25" i="57" s="1"/>
  <c r="D7" i="57"/>
  <c r="E7" i="57" s="1"/>
  <c r="D27" i="57"/>
  <c r="E27" i="57" s="1"/>
  <c r="D39" i="57"/>
  <c r="E39" i="57" s="1"/>
  <c r="D422" i="57"/>
  <c r="D37" i="57"/>
  <c r="E37" i="57" s="1"/>
  <c r="D29" i="57"/>
  <c r="E29" i="57" s="1"/>
  <c r="D305" i="57"/>
  <c r="D51" i="57" s="1"/>
  <c r="E51" i="57" s="1"/>
  <c r="D476" i="57"/>
  <c r="D314" i="57"/>
  <c r="D52" i="57" s="1"/>
  <c r="E52" i="57" s="1"/>
  <c r="D233" i="57"/>
  <c r="F110" i="57"/>
  <c r="D110" i="57"/>
  <c r="E110" i="57"/>
  <c r="D188" i="57"/>
  <c r="D38" i="57" s="1"/>
  <c r="E38" i="57" s="1"/>
  <c r="H110" i="57"/>
  <c r="H109" i="57"/>
  <c r="H103" i="57"/>
  <c r="H102" i="57"/>
  <c r="H101" i="57"/>
  <c r="H98" i="57"/>
  <c r="I59" i="57"/>
  <c r="D413" i="57"/>
  <c r="D13" i="57"/>
  <c r="E13" i="57" s="1"/>
  <c r="D47" i="57"/>
  <c r="E47" i="57" s="1"/>
  <c r="D377" i="57"/>
  <c r="E101" i="57"/>
  <c r="D101" i="57"/>
  <c r="F101" i="57"/>
  <c r="D143" i="57"/>
  <c r="F99" i="57"/>
  <c r="D109" i="57"/>
  <c r="E109" i="57"/>
  <c r="F109" i="57"/>
  <c r="G102" i="57"/>
  <c r="E74" i="57"/>
  <c r="F74" i="57"/>
  <c r="D152" i="57"/>
  <c r="D34" i="57" s="1"/>
  <c r="E34" i="57" s="1"/>
  <c r="D99" i="57" l="1"/>
  <c r="G106" i="57"/>
  <c r="E106" i="57"/>
  <c r="H82" i="57"/>
  <c r="E75" i="57"/>
  <c r="F94" i="57"/>
  <c r="D74" i="57"/>
  <c r="E99" i="57"/>
  <c r="H99" i="57"/>
  <c r="H106" i="57"/>
  <c r="I105" i="57"/>
  <c r="H90" i="57"/>
  <c r="D106" i="57"/>
  <c r="H97" i="57"/>
  <c r="G65" i="57"/>
  <c r="E103" i="57"/>
  <c r="G74" i="57"/>
  <c r="H91" i="57"/>
  <c r="H80" i="57"/>
  <c r="F89" i="57"/>
  <c r="E78" i="57"/>
  <c r="G64" i="57"/>
  <c r="F107" i="57"/>
  <c r="E108" i="57"/>
  <c r="D103" i="57"/>
  <c r="H81" i="57"/>
  <c r="F100" i="57"/>
  <c r="H104" i="57"/>
  <c r="F92" i="57"/>
  <c r="H72" i="57"/>
  <c r="I85" i="57"/>
  <c r="F98" i="57"/>
  <c r="H60" i="57"/>
  <c r="H65" i="57"/>
  <c r="D20" i="57"/>
  <c r="E20" i="57" s="1"/>
  <c r="F108" i="57"/>
  <c r="D10" i="57"/>
  <c r="E10" i="57" s="1"/>
  <c r="H94" i="57"/>
  <c r="D94" i="57"/>
  <c r="E94" i="57"/>
  <c r="D40" i="57"/>
  <c r="E40" i="57" s="1"/>
  <c r="E107" i="57"/>
  <c r="G94" i="57"/>
  <c r="D42" i="57"/>
  <c r="E42" i="57" s="1"/>
  <c r="D107" i="57"/>
  <c r="G107" i="57"/>
  <c r="H107" i="57"/>
  <c r="D18" i="57"/>
  <c r="E18" i="57" s="1"/>
  <c r="F64" i="57"/>
  <c r="D24" i="57"/>
  <c r="E24" i="57" s="1"/>
  <c r="G89" i="57"/>
  <c r="E89" i="57"/>
  <c r="D89" i="57"/>
  <c r="D23" i="57"/>
  <c r="E23" i="57" s="1"/>
  <c r="H89" i="57"/>
  <c r="D14" i="57"/>
  <c r="E14" i="57" s="1"/>
  <c r="D64" i="57"/>
  <c r="D30" i="57"/>
  <c r="E30" i="57" s="1"/>
  <c r="N44" i="58"/>
  <c r="O44" i="58" s="1"/>
  <c r="P44" i="58" s="1"/>
  <c r="Q44" i="58" s="1"/>
  <c r="R44" i="58" s="1"/>
  <c r="B56" i="58"/>
  <c r="F33" i="58"/>
  <c r="G11" i="58"/>
  <c r="H64" i="57"/>
  <c r="E64" i="57"/>
  <c r="D8" i="57"/>
  <c r="E8" i="57" s="1"/>
  <c r="D33" i="57"/>
  <c r="E33" i="57" s="1"/>
  <c r="D9" i="57"/>
  <c r="E9" i="57" s="1"/>
  <c r="D31" i="57"/>
  <c r="E31" i="57" s="1"/>
  <c r="E88" i="57"/>
  <c r="D88" i="57"/>
  <c r="F88" i="57"/>
  <c r="G88" i="57"/>
  <c r="I110" i="57"/>
  <c r="I109" i="57"/>
  <c r="I108" i="57"/>
  <c r="I107" i="57"/>
  <c r="I106" i="57"/>
  <c r="I104" i="57"/>
  <c r="I103" i="57"/>
  <c r="I102" i="57"/>
  <c r="I101" i="57"/>
  <c r="I99" i="57"/>
  <c r="I98" i="57"/>
  <c r="I97" i="57"/>
  <c r="I94" i="57"/>
  <c r="I91" i="57"/>
  <c r="I90" i="57"/>
  <c r="I89" i="57"/>
  <c r="I88" i="57"/>
  <c r="I87" i="57"/>
  <c r="I82" i="57"/>
  <c r="I81" i="57"/>
  <c r="I80" i="57"/>
  <c r="I79" i="57"/>
  <c r="I78" i="57"/>
  <c r="I74" i="57"/>
  <c r="I72" i="57"/>
  <c r="I66" i="57"/>
  <c r="I65" i="57"/>
  <c r="J59" i="57"/>
  <c r="I64" i="57"/>
  <c r="H88" i="57"/>
  <c r="D92" i="57"/>
  <c r="E79" i="57"/>
  <c r="F79" i="57"/>
  <c r="D79" i="57"/>
  <c r="G79" i="57"/>
  <c r="D100" i="57"/>
  <c r="E104" i="57"/>
  <c r="D104" i="57"/>
  <c r="F104" i="57"/>
  <c r="G104" i="57"/>
  <c r="E81" i="57"/>
  <c r="D81" i="57"/>
  <c r="F81" i="57"/>
  <c r="G81" i="57"/>
  <c r="E87" i="57"/>
  <c r="F87" i="57"/>
  <c r="D87" i="57"/>
  <c r="G87" i="57"/>
  <c r="D85" i="57"/>
  <c r="H79" i="57"/>
  <c r="H87" i="57"/>
  <c r="G105" i="57"/>
  <c r="F90" i="57"/>
  <c r="G90" i="57"/>
  <c r="F78" i="57"/>
  <c r="G78" i="57"/>
  <c r="E72" i="57"/>
  <c r="D72" i="57"/>
  <c r="F72" i="57"/>
  <c r="G72" i="57"/>
  <c r="E97" i="57"/>
  <c r="D97" i="57"/>
  <c r="F97" i="57"/>
  <c r="G97" i="57"/>
  <c r="G75" i="57"/>
  <c r="E91" i="57"/>
  <c r="F91" i="57"/>
  <c r="D91" i="57"/>
  <c r="G91" i="57"/>
  <c r="E80" i="57"/>
  <c r="D80" i="57"/>
  <c r="F80" i="57"/>
  <c r="G80" i="57"/>
  <c r="E66" i="57"/>
  <c r="D66" i="57"/>
  <c r="F66" i="57"/>
  <c r="G66" i="57"/>
  <c r="H66" i="57"/>
  <c r="D16" i="57"/>
  <c r="E16" i="57" s="1"/>
  <c r="D15" i="57"/>
  <c r="E15" i="57" s="1"/>
  <c r="D43" i="57"/>
  <c r="E43" i="57" s="1"/>
  <c r="D17" i="57"/>
  <c r="E17" i="57" s="1"/>
  <c r="E82" i="57"/>
  <c r="D82" i="57"/>
  <c r="D78" i="57" l="1"/>
  <c r="D90" i="57"/>
  <c r="G108" i="57"/>
  <c r="D65" i="57"/>
  <c r="H78" i="57"/>
  <c r="G82" i="57"/>
  <c r="F82" i="57"/>
  <c r="E90" i="57"/>
  <c r="H108" i="57"/>
  <c r="D108" i="57"/>
  <c r="E65" i="57"/>
  <c r="F65" i="57"/>
  <c r="I61" i="57"/>
  <c r="G68" i="57"/>
  <c r="E85" i="57"/>
  <c r="E100" i="57"/>
  <c r="E92" i="57"/>
  <c r="I84" i="57"/>
  <c r="H71" i="57"/>
  <c r="H95" i="57"/>
  <c r="H63" i="57"/>
  <c r="H73" i="57"/>
  <c r="H85" i="57"/>
  <c r="H92" i="57"/>
  <c r="H100" i="57"/>
  <c r="H105" i="57"/>
  <c r="H75" i="57"/>
  <c r="G96" i="57"/>
  <c r="H93" i="57"/>
  <c r="D75" i="57"/>
  <c r="F105" i="57"/>
  <c r="I75" i="57"/>
  <c r="I92" i="57"/>
  <c r="G67" i="57"/>
  <c r="F75" i="57"/>
  <c r="D105" i="57"/>
  <c r="G85" i="57"/>
  <c r="G100" i="57"/>
  <c r="G92" i="57"/>
  <c r="I100" i="57"/>
  <c r="E62" i="57"/>
  <c r="E105" i="57"/>
  <c r="F85" i="57"/>
  <c r="E83" i="57"/>
  <c r="H76" i="57"/>
  <c r="E77" i="57"/>
  <c r="G60" i="57"/>
  <c r="F60" i="57"/>
  <c r="I60" i="57"/>
  <c r="D60" i="57"/>
  <c r="E60" i="57"/>
  <c r="F73" i="57"/>
  <c r="I63" i="57"/>
  <c r="D73" i="57"/>
  <c r="E73" i="57"/>
  <c r="I73" i="57"/>
  <c r="G73" i="57"/>
  <c r="D63" i="57"/>
  <c r="F63" i="57"/>
  <c r="E63" i="57"/>
  <c r="G63" i="57"/>
  <c r="E95" i="57"/>
  <c r="E76" i="57"/>
  <c r="D95" i="57"/>
  <c r="G95" i="57"/>
  <c r="G93" i="57"/>
  <c r="G71" i="57"/>
  <c r="I93" i="57"/>
  <c r="D93" i="57"/>
  <c r="F95" i="57"/>
  <c r="I95" i="57"/>
  <c r="F93" i="57"/>
  <c r="E93" i="57"/>
  <c r="E67" i="57"/>
  <c r="D76" i="57"/>
  <c r="F77" i="57"/>
  <c r="G76" i="57"/>
  <c r="F76" i="57"/>
  <c r="I76" i="57"/>
  <c r="B57" i="58"/>
  <c r="S44" i="58"/>
  <c r="T44" i="58" s="1"/>
  <c r="U44" i="58" s="1"/>
  <c r="V44" i="58" s="1"/>
  <c r="W44" i="58" s="1"/>
  <c r="G33" i="58"/>
  <c r="H11" i="58"/>
  <c r="E69" i="57"/>
  <c r="D69" i="57"/>
  <c r="F69" i="57"/>
  <c r="G69" i="57"/>
  <c r="H69" i="57"/>
  <c r="E70" i="57"/>
  <c r="D70" i="57"/>
  <c r="F70" i="57"/>
  <c r="G70" i="57"/>
  <c r="H70" i="57"/>
  <c r="E86" i="57"/>
  <c r="D86" i="57"/>
  <c r="F86" i="57"/>
  <c r="G86" i="57"/>
  <c r="H86" i="57"/>
  <c r="F96" i="57"/>
  <c r="I69" i="57"/>
  <c r="E61" i="57"/>
  <c r="D61" i="57"/>
  <c r="F61" i="57"/>
  <c r="G61" i="57"/>
  <c r="H61" i="57"/>
  <c r="J107" i="57"/>
  <c r="J106" i="57"/>
  <c r="J110" i="57"/>
  <c r="J109" i="57"/>
  <c r="J108" i="57"/>
  <c r="J64" i="57"/>
  <c r="K59" i="57"/>
  <c r="J105" i="57"/>
  <c r="J98" i="57"/>
  <c r="J95" i="57"/>
  <c r="J94" i="57"/>
  <c r="J91" i="57"/>
  <c r="J90" i="57"/>
  <c r="J89" i="57"/>
  <c r="J87" i="57"/>
  <c r="J85" i="57"/>
  <c r="J84" i="57"/>
  <c r="J82" i="57"/>
  <c r="J81" i="57"/>
  <c r="J79" i="57"/>
  <c r="J78" i="57"/>
  <c r="J76" i="57"/>
  <c r="J74" i="57"/>
  <c r="J73" i="57"/>
  <c r="J70" i="57"/>
  <c r="J63" i="57"/>
  <c r="J61" i="57"/>
  <c r="J104" i="57"/>
  <c r="J103" i="57"/>
  <c r="J102" i="57"/>
  <c r="J101" i="57"/>
  <c r="J100" i="57"/>
  <c r="J99" i="57"/>
  <c r="J97" i="57"/>
  <c r="J93" i="57"/>
  <c r="J92" i="57"/>
  <c r="J88" i="57"/>
  <c r="J86" i="57"/>
  <c r="J80" i="57"/>
  <c r="J77" i="57"/>
  <c r="J75" i="57"/>
  <c r="J72" i="57"/>
  <c r="J60" i="57"/>
  <c r="J69" i="57"/>
  <c r="J65" i="57"/>
  <c r="J66" i="57"/>
  <c r="G62" i="57"/>
  <c r="F68" i="57"/>
  <c r="I70" i="57"/>
  <c r="I86" i="57"/>
  <c r="E84" i="57"/>
  <c r="D84" i="57"/>
  <c r="F84" i="57"/>
  <c r="G84" i="57"/>
  <c r="H84" i="57"/>
  <c r="G83" i="57" l="1"/>
  <c r="D83" i="57"/>
  <c r="E71" i="57"/>
  <c r="I71" i="57"/>
  <c r="D71" i="57"/>
  <c r="J71" i="57"/>
  <c r="F71" i="57"/>
  <c r="D68" i="57"/>
  <c r="F62" i="57"/>
  <c r="J68" i="57"/>
  <c r="J83" i="57"/>
  <c r="J62" i="57"/>
  <c r="D96" i="57"/>
  <c r="G77" i="57"/>
  <c r="H77" i="57"/>
  <c r="F83" i="57"/>
  <c r="I62" i="57"/>
  <c r="H67" i="57"/>
  <c r="I96" i="57"/>
  <c r="I68" i="57"/>
  <c r="H68" i="57"/>
  <c r="E68" i="57"/>
  <c r="D62" i="57"/>
  <c r="J96" i="57"/>
  <c r="H96" i="57"/>
  <c r="E96" i="57"/>
  <c r="H83" i="57"/>
  <c r="D67" i="57"/>
  <c r="D77" i="57"/>
  <c r="F67" i="57"/>
  <c r="I67" i="57"/>
  <c r="I77" i="57"/>
  <c r="H62" i="57"/>
  <c r="J67" i="57"/>
  <c r="I83" i="57"/>
  <c r="H33" i="58"/>
  <c r="I11" i="58"/>
  <c r="X44" i="58"/>
  <c r="Y44" i="58" s="1"/>
  <c r="Z44" i="58" s="1"/>
  <c r="AA44" i="58" s="1"/>
  <c r="AB44" i="58" s="1"/>
  <c r="B58" i="58"/>
  <c r="K110" i="57"/>
  <c r="K109" i="57"/>
  <c r="K108" i="57"/>
  <c r="K105" i="57"/>
  <c r="K104" i="57"/>
  <c r="K103" i="57"/>
  <c r="K102" i="57"/>
  <c r="K101" i="57"/>
  <c r="K100" i="57"/>
  <c r="K99" i="57"/>
  <c r="K98" i="57"/>
  <c r="K97" i="57"/>
  <c r="K96" i="57"/>
  <c r="K95" i="57"/>
  <c r="K94" i="57"/>
  <c r="K93" i="57"/>
  <c r="K92" i="57"/>
  <c r="K91" i="57"/>
  <c r="K90" i="57"/>
  <c r="K89" i="57"/>
  <c r="K88" i="57"/>
  <c r="K87" i="57"/>
  <c r="K86" i="57"/>
  <c r="K85" i="57"/>
  <c r="K84" i="57"/>
  <c r="K83" i="57"/>
  <c r="K82" i="57"/>
  <c r="K81" i="57"/>
  <c r="K80" i="57"/>
  <c r="K79" i="57"/>
  <c r="K78" i="57"/>
  <c r="K77" i="57"/>
  <c r="K76" i="57"/>
  <c r="K75" i="57"/>
  <c r="K74" i="57"/>
  <c r="K73" i="57"/>
  <c r="K72" i="57"/>
  <c r="K71" i="57"/>
  <c r="K70" i="57"/>
  <c r="K69" i="57"/>
  <c r="K68" i="57"/>
  <c r="K67" i="57"/>
  <c r="K66" i="57"/>
  <c r="K65" i="57"/>
  <c r="K107" i="57"/>
  <c r="K106" i="57"/>
  <c r="K64" i="57"/>
  <c r="K63" i="57"/>
  <c r="K62" i="57"/>
  <c r="K61" i="57"/>
  <c r="L59" i="57"/>
  <c r="K60" i="57"/>
  <c r="E111" i="57" l="1"/>
  <c r="D14" i="58" s="1"/>
  <c r="G111" i="57"/>
  <c r="F14" i="58" s="1"/>
  <c r="F111" i="57"/>
  <c r="E14" i="58" s="1"/>
  <c r="D111" i="57"/>
  <c r="C14" i="58" s="1"/>
  <c r="H111" i="57"/>
  <c r="G14" i="58" s="1"/>
  <c r="J111" i="57"/>
  <c r="I14" i="58" s="1"/>
  <c r="I111" i="57"/>
  <c r="H14" i="58" s="1"/>
  <c r="B59" i="58"/>
  <c r="AC44" i="58"/>
  <c r="AD44" i="58" s="1"/>
  <c r="AE44" i="58" s="1"/>
  <c r="AF44" i="58" s="1"/>
  <c r="AG44" i="58" s="1"/>
  <c r="K111" i="57"/>
  <c r="J14" i="58" s="1"/>
  <c r="J11" i="58"/>
  <c r="I33" i="58"/>
  <c r="L110" i="57"/>
  <c r="L109" i="57"/>
  <c r="L108" i="57"/>
  <c r="L107" i="57"/>
  <c r="L106" i="57"/>
  <c r="L105" i="57"/>
  <c r="L104" i="57"/>
  <c r="L103" i="57"/>
  <c r="L102" i="57"/>
  <c r="L101" i="57"/>
  <c r="L100" i="57"/>
  <c r="L99" i="57"/>
  <c r="L98" i="57"/>
  <c r="L97" i="57"/>
  <c r="L96" i="57"/>
  <c r="L95" i="57"/>
  <c r="L94" i="57"/>
  <c r="L93" i="57"/>
  <c r="L92" i="57"/>
  <c r="L91" i="57"/>
  <c r="L90" i="57"/>
  <c r="L89" i="57"/>
  <c r="L88" i="57"/>
  <c r="L87" i="57"/>
  <c r="L86" i="57"/>
  <c r="L85" i="57"/>
  <c r="L84" i="57"/>
  <c r="L83" i="57"/>
  <c r="L82" i="57"/>
  <c r="L81" i="57"/>
  <c r="L80" i="57"/>
  <c r="L79" i="57"/>
  <c r="L78" i="57"/>
  <c r="L77" i="57"/>
  <c r="L76" i="57"/>
  <c r="L75" i="57"/>
  <c r="L74" i="57"/>
  <c r="L73" i="57"/>
  <c r="L72" i="57"/>
  <c r="L71" i="57"/>
  <c r="L70" i="57"/>
  <c r="L69" i="57"/>
  <c r="L68" i="57"/>
  <c r="L67" i="57"/>
  <c r="L66" i="57"/>
  <c r="L65" i="57"/>
  <c r="L64" i="57"/>
  <c r="L63" i="57"/>
  <c r="L62" i="57"/>
  <c r="L61" i="57"/>
  <c r="M59" i="57"/>
  <c r="L60" i="57"/>
  <c r="B60" i="58" l="1"/>
  <c r="AH44" i="58"/>
  <c r="AI44" i="58" s="1"/>
  <c r="AJ44" i="58" s="1"/>
  <c r="AK44" i="58" s="1"/>
  <c r="AL44" i="58" s="1"/>
  <c r="J33" i="58"/>
  <c r="K11" i="58"/>
  <c r="L111" i="57"/>
  <c r="K14" i="58" s="1"/>
  <c r="M64" i="57"/>
  <c r="M63" i="57"/>
  <c r="M62" i="57"/>
  <c r="M61" i="57"/>
  <c r="M60" i="57"/>
  <c r="M105" i="57"/>
  <c r="M103" i="57"/>
  <c r="M102" i="57"/>
  <c r="M101" i="57"/>
  <c r="M98" i="57"/>
  <c r="M97" i="57"/>
  <c r="M94" i="57"/>
  <c r="M91" i="57"/>
  <c r="M90" i="57"/>
  <c r="M88" i="57"/>
  <c r="M87" i="57"/>
  <c r="M80" i="57"/>
  <c r="M76" i="57"/>
  <c r="M74" i="57"/>
  <c r="M73" i="57"/>
  <c r="M70" i="57"/>
  <c r="M68" i="57"/>
  <c r="M67" i="57"/>
  <c r="M65" i="57"/>
  <c r="M110" i="57"/>
  <c r="M109" i="57"/>
  <c r="M108" i="57"/>
  <c r="M107" i="57"/>
  <c r="M106" i="57"/>
  <c r="M104" i="57"/>
  <c r="M100" i="57"/>
  <c r="M99" i="57"/>
  <c r="M96" i="57"/>
  <c r="M95" i="57"/>
  <c r="M93" i="57"/>
  <c r="M92" i="57"/>
  <c r="M89" i="57"/>
  <c r="M86" i="57"/>
  <c r="M85" i="57"/>
  <c r="M84" i="57"/>
  <c r="M83" i="57"/>
  <c r="M82" i="57"/>
  <c r="M81" i="57"/>
  <c r="M79" i="57"/>
  <c r="M78" i="57"/>
  <c r="M77" i="57"/>
  <c r="M75" i="57"/>
  <c r="M72" i="57"/>
  <c r="M71" i="57"/>
  <c r="M69" i="57"/>
  <c r="M66" i="57"/>
  <c r="N59" i="57"/>
  <c r="B61" i="58" l="1"/>
  <c r="AM44" i="58"/>
  <c r="AN44" i="58" s="1"/>
  <c r="AO44" i="58" s="1"/>
  <c r="AP44" i="58" s="1"/>
  <c r="AQ44" i="58" s="1"/>
  <c r="K33" i="58"/>
  <c r="L11" i="58"/>
  <c r="M111" i="57"/>
  <c r="L14" i="58" s="1"/>
  <c r="N110" i="57"/>
  <c r="N109" i="57"/>
  <c r="N108" i="57"/>
  <c r="N107" i="57"/>
  <c r="N106" i="57"/>
  <c r="O59" i="57"/>
  <c r="N105" i="57"/>
  <c r="N104" i="57"/>
  <c r="N103" i="57"/>
  <c r="N102" i="57"/>
  <c r="N101" i="57"/>
  <c r="N100" i="57"/>
  <c r="N99" i="57"/>
  <c r="N98" i="57"/>
  <c r="N97" i="57"/>
  <c r="N96" i="57"/>
  <c r="N95" i="57"/>
  <c r="N94" i="57"/>
  <c r="N93" i="57"/>
  <c r="N92" i="57"/>
  <c r="N91" i="57"/>
  <c r="N90" i="57"/>
  <c r="N89" i="57"/>
  <c r="N88" i="57"/>
  <c r="N87" i="57"/>
  <c r="N86" i="57"/>
  <c r="N85" i="57"/>
  <c r="N84" i="57"/>
  <c r="N83" i="57"/>
  <c r="N82" i="57"/>
  <c r="N81" i="57"/>
  <c r="N80" i="57"/>
  <c r="N79" i="57"/>
  <c r="N78" i="57"/>
  <c r="N77" i="57"/>
  <c r="N76" i="57"/>
  <c r="N75" i="57"/>
  <c r="N74" i="57"/>
  <c r="N73" i="57"/>
  <c r="N72" i="57"/>
  <c r="N71" i="57"/>
  <c r="N70" i="57"/>
  <c r="N69" i="57"/>
  <c r="N68" i="57"/>
  <c r="N67" i="57"/>
  <c r="N66" i="57"/>
  <c r="N65" i="57"/>
  <c r="N64" i="57"/>
  <c r="N62" i="57"/>
  <c r="N61" i="57"/>
  <c r="N60" i="57"/>
  <c r="N63" i="57"/>
  <c r="L33" i="58" l="1"/>
  <c r="M11" i="58"/>
  <c r="AR44" i="58"/>
  <c r="AS44" i="58" s="1"/>
  <c r="AT44" i="58" s="1"/>
  <c r="AU44" i="58" s="1"/>
  <c r="AV44" i="58" s="1"/>
  <c r="B62" i="58"/>
  <c r="N111" i="57"/>
  <c r="M14" i="58" s="1"/>
  <c r="O110" i="57"/>
  <c r="O109" i="57"/>
  <c r="O108" i="57"/>
  <c r="O107" i="57"/>
  <c r="O106" i="57"/>
  <c r="O105" i="57"/>
  <c r="O104" i="57"/>
  <c r="O103" i="57"/>
  <c r="O102" i="57"/>
  <c r="O101" i="57"/>
  <c r="O100" i="57"/>
  <c r="O99" i="57"/>
  <c r="O98" i="57"/>
  <c r="O97" i="57"/>
  <c r="O96" i="57"/>
  <c r="O95" i="57"/>
  <c r="O94" i="57"/>
  <c r="O93" i="57"/>
  <c r="O92" i="57"/>
  <c r="O91" i="57"/>
  <c r="O90" i="57"/>
  <c r="O89" i="57"/>
  <c r="O88" i="57"/>
  <c r="O87" i="57"/>
  <c r="O86" i="57"/>
  <c r="O85" i="57"/>
  <c r="O84" i="57"/>
  <c r="O83" i="57"/>
  <c r="O82" i="57"/>
  <c r="O81" i="57"/>
  <c r="O80" i="57"/>
  <c r="O79" i="57"/>
  <c r="O78" i="57"/>
  <c r="O77" i="57"/>
  <c r="O76" i="57"/>
  <c r="O75" i="57"/>
  <c r="O74" i="57"/>
  <c r="O73" i="57"/>
  <c r="O72" i="57"/>
  <c r="O71" i="57"/>
  <c r="O70" i="57"/>
  <c r="O69" i="57"/>
  <c r="O68" i="57"/>
  <c r="O67" i="57"/>
  <c r="O66" i="57"/>
  <c r="O65" i="57"/>
  <c r="O63" i="57"/>
  <c r="O61" i="57"/>
  <c r="O60" i="57"/>
  <c r="P59" i="57"/>
  <c r="O64" i="57"/>
  <c r="O62" i="57"/>
  <c r="N11" i="58" l="1"/>
  <c r="M33" i="58"/>
  <c r="P110" i="57"/>
  <c r="P109" i="57"/>
  <c r="P108" i="57"/>
  <c r="P107" i="57"/>
  <c r="P106" i="57"/>
  <c r="P105" i="57"/>
  <c r="P104" i="57"/>
  <c r="P103" i="57"/>
  <c r="P102" i="57"/>
  <c r="P101" i="57"/>
  <c r="P100" i="57"/>
  <c r="P99" i="57"/>
  <c r="P98" i="57"/>
  <c r="P97" i="57"/>
  <c r="P96" i="57"/>
  <c r="P95" i="57"/>
  <c r="P94" i="57"/>
  <c r="P93" i="57"/>
  <c r="P92" i="57"/>
  <c r="P91" i="57"/>
  <c r="P90" i="57"/>
  <c r="P89" i="57"/>
  <c r="P88" i="57"/>
  <c r="P87" i="57"/>
  <c r="P86" i="57"/>
  <c r="P85" i="57"/>
  <c r="P84" i="57"/>
  <c r="P83" i="57"/>
  <c r="P82" i="57"/>
  <c r="P81" i="57"/>
  <c r="P80" i="57"/>
  <c r="P79" i="57"/>
  <c r="P78" i="57"/>
  <c r="P77" i="57"/>
  <c r="P76" i="57"/>
  <c r="P75" i="57"/>
  <c r="P74" i="57"/>
  <c r="P73" i="57"/>
  <c r="P72" i="57"/>
  <c r="P71" i="57"/>
  <c r="P70" i="57"/>
  <c r="P69" i="57"/>
  <c r="P68" i="57"/>
  <c r="P67" i="57"/>
  <c r="P66" i="57"/>
  <c r="P65" i="57"/>
  <c r="P64" i="57"/>
  <c r="P63" i="57"/>
  <c r="P62" i="57"/>
  <c r="P61" i="57"/>
  <c r="Q59" i="57"/>
  <c r="P60" i="57"/>
  <c r="O111" i="57"/>
  <c r="N14" i="58" s="1"/>
  <c r="P111" i="57" l="1"/>
  <c r="O14" i="58" s="1"/>
  <c r="O11" i="58"/>
  <c r="N33" i="58"/>
  <c r="Q110" i="57"/>
  <c r="Q109" i="57"/>
  <c r="Q108" i="57"/>
  <c r="Q106" i="57"/>
  <c r="Q105" i="57"/>
  <c r="Q104" i="57"/>
  <c r="Q103" i="57"/>
  <c r="Q102" i="57"/>
  <c r="Q101" i="57"/>
  <c r="Q100" i="57"/>
  <c r="Q99" i="57"/>
  <c r="Q98" i="57"/>
  <c r="Q97" i="57"/>
  <c r="Q96" i="57"/>
  <c r="Q95" i="57"/>
  <c r="Q94" i="57"/>
  <c r="Q93" i="57"/>
  <c r="Q92" i="57"/>
  <c r="Q91" i="57"/>
  <c r="Q90" i="57"/>
  <c r="Q89" i="57"/>
  <c r="Q88" i="57"/>
  <c r="Q87" i="57"/>
  <c r="Q86" i="57"/>
  <c r="Q85" i="57"/>
  <c r="Q84" i="57"/>
  <c r="Q83" i="57"/>
  <c r="Q82" i="57"/>
  <c r="Q81" i="57"/>
  <c r="Q80" i="57"/>
  <c r="Q79" i="57"/>
  <c r="Q78" i="57"/>
  <c r="Q77" i="57"/>
  <c r="Q76" i="57"/>
  <c r="Q75" i="57"/>
  <c r="Q74" i="57"/>
  <c r="Q73" i="57"/>
  <c r="Q72" i="57"/>
  <c r="Q71" i="57"/>
  <c r="Q70" i="57"/>
  <c r="Q69" i="57"/>
  <c r="Q68" i="57"/>
  <c r="Q67" i="57"/>
  <c r="Q66" i="57"/>
  <c r="Q65" i="57"/>
  <c r="Q60" i="57"/>
  <c r="Q64" i="57"/>
  <c r="Q63" i="57"/>
  <c r="Q62" i="57"/>
  <c r="Q61" i="57"/>
  <c r="Q107" i="57"/>
  <c r="R59" i="57"/>
  <c r="O33" i="58" l="1"/>
  <c r="P11" i="58"/>
  <c r="Q111" i="57"/>
  <c r="P14" i="58" s="1"/>
  <c r="R64" i="57"/>
  <c r="R63" i="57"/>
  <c r="R62" i="57"/>
  <c r="R61" i="57"/>
  <c r="R109" i="57"/>
  <c r="S59" i="57"/>
  <c r="R106" i="57"/>
  <c r="R105" i="57"/>
  <c r="R104" i="57"/>
  <c r="R101" i="57"/>
  <c r="R99" i="57"/>
  <c r="R97" i="57"/>
  <c r="R94" i="57"/>
  <c r="R93" i="57"/>
  <c r="R92" i="57"/>
  <c r="R90" i="57"/>
  <c r="R89" i="57"/>
  <c r="R88" i="57"/>
  <c r="R86" i="57"/>
  <c r="R80" i="57"/>
  <c r="R77" i="57"/>
  <c r="R75" i="57"/>
  <c r="R73" i="57"/>
  <c r="R72" i="57"/>
  <c r="R107" i="57"/>
  <c r="R110" i="57"/>
  <c r="R108" i="57"/>
  <c r="R103" i="57"/>
  <c r="R102" i="57"/>
  <c r="R100" i="57"/>
  <c r="R98" i="57"/>
  <c r="R96" i="57"/>
  <c r="R95" i="57"/>
  <c r="R91" i="57"/>
  <c r="R87" i="57"/>
  <c r="R85" i="57"/>
  <c r="R84" i="57"/>
  <c r="R83" i="57"/>
  <c r="R82" i="57"/>
  <c r="R81" i="57"/>
  <c r="R79" i="57"/>
  <c r="R78" i="57"/>
  <c r="R76" i="57"/>
  <c r="R74" i="57"/>
  <c r="R71" i="57"/>
  <c r="R70" i="57"/>
  <c r="R68" i="57"/>
  <c r="R66" i="57"/>
  <c r="R60" i="57"/>
  <c r="R65" i="57"/>
  <c r="R69" i="57"/>
  <c r="R67" i="57"/>
  <c r="P33" i="58" l="1"/>
  <c r="Q11" i="58"/>
  <c r="S110" i="57"/>
  <c r="S109" i="57"/>
  <c r="S108" i="57"/>
  <c r="S107" i="57"/>
  <c r="S106" i="57"/>
  <c r="S105" i="57"/>
  <c r="S104" i="57"/>
  <c r="S103" i="57"/>
  <c r="S102" i="57"/>
  <c r="S101" i="57"/>
  <c r="S100" i="57"/>
  <c r="S99" i="57"/>
  <c r="S98" i="57"/>
  <c r="S97" i="57"/>
  <c r="S96" i="57"/>
  <c r="S95" i="57"/>
  <c r="S94" i="57"/>
  <c r="S93" i="57"/>
  <c r="S92" i="57"/>
  <c r="S91" i="57"/>
  <c r="S90" i="57"/>
  <c r="S89" i="57"/>
  <c r="S88" i="57"/>
  <c r="S87" i="57"/>
  <c r="S86" i="57"/>
  <c r="S85" i="57"/>
  <c r="S84" i="57"/>
  <c r="S83" i="57"/>
  <c r="S82" i="57"/>
  <c r="S81" i="57"/>
  <c r="S80" i="57"/>
  <c r="S79" i="57"/>
  <c r="S78" i="57"/>
  <c r="S77" i="57"/>
  <c r="S76" i="57"/>
  <c r="S75" i="57"/>
  <c r="S74" i="57"/>
  <c r="S73" i="57"/>
  <c r="S72" i="57"/>
  <c r="S71" i="57"/>
  <c r="S70" i="57"/>
  <c r="S69" i="57"/>
  <c r="S68" i="57"/>
  <c r="S67" i="57"/>
  <c r="S66" i="57"/>
  <c r="S65" i="57"/>
  <c r="T59" i="57"/>
  <c r="S60" i="57"/>
  <c r="S64" i="57"/>
  <c r="S62" i="57"/>
  <c r="S63" i="57"/>
  <c r="S61" i="57"/>
  <c r="R111" i="57"/>
  <c r="Q14" i="58" s="1"/>
  <c r="S111" i="57" l="1"/>
  <c r="R14" i="58" s="1"/>
  <c r="Q33" i="58"/>
  <c r="R11" i="58"/>
  <c r="T110" i="57"/>
  <c r="T109" i="57"/>
  <c r="T108" i="57"/>
  <c r="T107" i="57"/>
  <c r="T106" i="57"/>
  <c r="T105" i="57"/>
  <c r="T104" i="57"/>
  <c r="T103" i="57"/>
  <c r="T102" i="57"/>
  <c r="T101" i="57"/>
  <c r="T100" i="57"/>
  <c r="T99" i="57"/>
  <c r="T98" i="57"/>
  <c r="T97" i="57"/>
  <c r="T96" i="57"/>
  <c r="T95" i="57"/>
  <c r="T94" i="57"/>
  <c r="T93" i="57"/>
  <c r="T92" i="57"/>
  <c r="T91" i="57"/>
  <c r="T90" i="57"/>
  <c r="T89" i="57"/>
  <c r="T88" i="57"/>
  <c r="T87" i="57"/>
  <c r="T86" i="57"/>
  <c r="T85" i="57"/>
  <c r="T84" i="57"/>
  <c r="T83" i="57"/>
  <c r="T82" i="57"/>
  <c r="T81" i="57"/>
  <c r="T80" i="57"/>
  <c r="T79" i="57"/>
  <c r="T78" i="57"/>
  <c r="T77" i="57"/>
  <c r="T76" i="57"/>
  <c r="T75" i="57"/>
  <c r="T74" i="57"/>
  <c r="T73" i="57"/>
  <c r="T72" i="57"/>
  <c r="T71" i="57"/>
  <c r="T70" i="57"/>
  <c r="T69" i="57"/>
  <c r="T68" i="57"/>
  <c r="T67" i="57"/>
  <c r="T66" i="57"/>
  <c r="T65" i="57"/>
  <c r="T64" i="57"/>
  <c r="T63" i="57"/>
  <c r="T62" i="57"/>
  <c r="T61" i="57"/>
  <c r="U59" i="57"/>
  <c r="T60" i="57"/>
  <c r="R33" i="58" l="1"/>
  <c r="S11" i="58"/>
  <c r="U107" i="57"/>
  <c r="U106" i="57"/>
  <c r="U60" i="57"/>
  <c r="U104" i="57"/>
  <c r="U101" i="57"/>
  <c r="U100" i="57"/>
  <c r="U99" i="57"/>
  <c r="U96" i="57"/>
  <c r="U95" i="57"/>
  <c r="U93" i="57"/>
  <c r="U92" i="57"/>
  <c r="U89" i="57"/>
  <c r="U87" i="57"/>
  <c r="U86" i="57"/>
  <c r="U85" i="57"/>
  <c r="U84" i="57"/>
  <c r="U83" i="57"/>
  <c r="U82" i="57"/>
  <c r="U81" i="57"/>
  <c r="U79" i="57"/>
  <c r="U78" i="57"/>
  <c r="U77" i="57"/>
  <c r="U75" i="57"/>
  <c r="U72" i="57"/>
  <c r="U71" i="57"/>
  <c r="U69" i="57"/>
  <c r="U66" i="57"/>
  <c r="U64" i="57"/>
  <c r="U62" i="57"/>
  <c r="U110" i="57"/>
  <c r="U109" i="57"/>
  <c r="U108" i="57"/>
  <c r="U105" i="57"/>
  <c r="U103" i="57"/>
  <c r="U102" i="57"/>
  <c r="U98" i="57"/>
  <c r="U97" i="57"/>
  <c r="U94" i="57"/>
  <c r="U91" i="57"/>
  <c r="U90" i="57"/>
  <c r="U88" i="57"/>
  <c r="U80" i="57"/>
  <c r="U76" i="57"/>
  <c r="U74" i="57"/>
  <c r="U73" i="57"/>
  <c r="U70" i="57"/>
  <c r="U68" i="57"/>
  <c r="U67" i="57"/>
  <c r="U65" i="57"/>
  <c r="U63" i="57"/>
  <c r="U61" i="57"/>
  <c r="V59" i="57"/>
  <c r="T111" i="57"/>
  <c r="S14" i="58" s="1"/>
  <c r="S33" i="58" l="1"/>
  <c r="T11" i="58"/>
  <c r="V110" i="57"/>
  <c r="V109" i="57"/>
  <c r="V108" i="57"/>
  <c r="V107" i="57"/>
  <c r="W59" i="57"/>
  <c r="V105" i="57"/>
  <c r="V104" i="57"/>
  <c r="V103" i="57"/>
  <c r="V102" i="57"/>
  <c r="V101" i="57"/>
  <c r="V100" i="57"/>
  <c r="V99" i="57"/>
  <c r="V98" i="57"/>
  <c r="V97" i="57"/>
  <c r="V96" i="57"/>
  <c r="V95" i="57"/>
  <c r="V94" i="57"/>
  <c r="V93" i="57"/>
  <c r="V92" i="57"/>
  <c r="V91" i="57"/>
  <c r="V90" i="57"/>
  <c r="V89" i="57"/>
  <c r="V88" i="57"/>
  <c r="V87" i="57"/>
  <c r="V86" i="57"/>
  <c r="V85" i="57"/>
  <c r="V84" i="57"/>
  <c r="V83" i="57"/>
  <c r="V82" i="57"/>
  <c r="V81" i="57"/>
  <c r="V80" i="57"/>
  <c r="V79" i="57"/>
  <c r="V78" i="57"/>
  <c r="V77" i="57"/>
  <c r="V76" i="57"/>
  <c r="V75" i="57"/>
  <c r="V74" i="57"/>
  <c r="V73" i="57"/>
  <c r="V72" i="57"/>
  <c r="V71" i="57"/>
  <c r="V70" i="57"/>
  <c r="V69" i="57"/>
  <c r="V68" i="57"/>
  <c r="V67" i="57"/>
  <c r="V66" i="57"/>
  <c r="V65" i="57"/>
  <c r="V64" i="57"/>
  <c r="V63" i="57"/>
  <c r="V62" i="57"/>
  <c r="V61" i="57"/>
  <c r="V106" i="57"/>
  <c r="V60" i="57"/>
  <c r="U111" i="57"/>
  <c r="T14" i="58" s="1"/>
  <c r="T33" i="58" l="1"/>
  <c r="U11" i="58"/>
  <c r="N19" i="58"/>
  <c r="N25" i="58" s="1"/>
  <c r="C31" i="58"/>
  <c r="C19" i="58"/>
  <c r="C22" i="58" s="1"/>
  <c r="C15" i="58"/>
  <c r="V111" i="57"/>
  <c r="U14" i="58" s="1"/>
  <c r="W110" i="57"/>
  <c r="W109" i="57"/>
  <c r="W108" i="57"/>
  <c r="W105" i="57"/>
  <c r="W104" i="57"/>
  <c r="W103" i="57"/>
  <c r="W102" i="57"/>
  <c r="W101" i="57"/>
  <c r="W100" i="57"/>
  <c r="W99" i="57"/>
  <c r="W98" i="57"/>
  <c r="W97" i="57"/>
  <c r="W96" i="57"/>
  <c r="W95" i="57"/>
  <c r="W94" i="57"/>
  <c r="W93" i="57"/>
  <c r="W92" i="57"/>
  <c r="W91" i="57"/>
  <c r="W90" i="57"/>
  <c r="W89" i="57"/>
  <c r="W88" i="57"/>
  <c r="W87" i="57"/>
  <c r="W86" i="57"/>
  <c r="W85" i="57"/>
  <c r="W84" i="57"/>
  <c r="W83" i="57"/>
  <c r="W82" i="57"/>
  <c r="W81" i="57"/>
  <c r="W80" i="57"/>
  <c r="W79" i="57"/>
  <c r="W78" i="57"/>
  <c r="W77" i="57"/>
  <c r="W76" i="57"/>
  <c r="W75" i="57"/>
  <c r="W74" i="57"/>
  <c r="W73" i="57"/>
  <c r="W72" i="57"/>
  <c r="W71" i="57"/>
  <c r="W70" i="57"/>
  <c r="W69" i="57"/>
  <c r="W68" i="57"/>
  <c r="W67" i="57"/>
  <c r="W66" i="57"/>
  <c r="W65" i="57"/>
  <c r="W64" i="57"/>
  <c r="W63" i="57"/>
  <c r="W62" i="57"/>
  <c r="W61" i="57"/>
  <c r="W60" i="57"/>
  <c r="W107" i="57"/>
  <c r="W106" i="57"/>
  <c r="X59" i="57"/>
  <c r="C25" i="58" l="1"/>
  <c r="C27" i="58" s="1"/>
  <c r="C36" i="58" s="1"/>
  <c r="C37" i="58"/>
  <c r="H19" i="58"/>
  <c r="H25" i="58" s="1"/>
  <c r="R19" i="58"/>
  <c r="R25" i="58" s="1"/>
  <c r="S19" i="58"/>
  <c r="S25" i="58" s="1"/>
  <c r="D30" i="58"/>
  <c r="D31" i="58" s="1"/>
  <c r="D37" i="58" s="1"/>
  <c r="D26" i="58"/>
  <c r="E26" i="58" s="1"/>
  <c r="F26" i="58" s="1"/>
  <c r="D20" i="58"/>
  <c r="E20" i="58" s="1"/>
  <c r="D19" i="58"/>
  <c r="D25" i="58" s="1"/>
  <c r="D12" i="58"/>
  <c r="M19" i="58"/>
  <c r="M25" i="58" s="1"/>
  <c r="J19" i="58"/>
  <c r="J25" i="58" s="1"/>
  <c r="I19" i="58"/>
  <c r="I25" i="58" s="1"/>
  <c r="U19" i="58"/>
  <c r="U25" i="58" s="1"/>
  <c r="E19" i="58"/>
  <c r="E25" i="58" s="1"/>
  <c r="C35" i="58"/>
  <c r="U33" i="58"/>
  <c r="V11" i="58"/>
  <c r="L19" i="58"/>
  <c r="L25" i="58" s="1"/>
  <c r="K19" i="58"/>
  <c r="K25" i="58" s="1"/>
  <c r="O19" i="58"/>
  <c r="O25" i="58" s="1"/>
  <c r="T19" i="58"/>
  <c r="T25" i="58" s="1"/>
  <c r="P19" i="58"/>
  <c r="P25" i="58" s="1"/>
  <c r="G19" i="58"/>
  <c r="G25" i="58" s="1"/>
  <c r="F19" i="58"/>
  <c r="F25" i="58" s="1"/>
  <c r="C34" i="58"/>
  <c r="Q19" i="58"/>
  <c r="Q25" i="58" s="1"/>
  <c r="W111" i="57"/>
  <c r="V14" i="58" s="1"/>
  <c r="X110" i="57"/>
  <c r="X109" i="57"/>
  <c r="X108" i="57"/>
  <c r="X107" i="57"/>
  <c r="X106" i="57"/>
  <c r="X105" i="57"/>
  <c r="X104" i="57"/>
  <c r="X103" i="57"/>
  <c r="X102" i="57"/>
  <c r="X101" i="57"/>
  <c r="X100" i="57"/>
  <c r="X99" i="57"/>
  <c r="X98" i="57"/>
  <c r="X97" i="57"/>
  <c r="X96" i="57"/>
  <c r="X95" i="57"/>
  <c r="X94" i="57"/>
  <c r="X93" i="57"/>
  <c r="X92" i="57"/>
  <c r="X91" i="57"/>
  <c r="X90" i="57"/>
  <c r="X89" i="57"/>
  <c r="X88" i="57"/>
  <c r="X87" i="57"/>
  <c r="X86" i="57"/>
  <c r="X85" i="57"/>
  <c r="X84" i="57"/>
  <c r="X83" i="57"/>
  <c r="X82" i="57"/>
  <c r="X81" i="57"/>
  <c r="X80" i="57"/>
  <c r="X79" i="57"/>
  <c r="X78" i="57"/>
  <c r="X77" i="57"/>
  <c r="X76" i="57"/>
  <c r="X75" i="57"/>
  <c r="X74" i="57"/>
  <c r="X73" i="57"/>
  <c r="X72" i="57"/>
  <c r="X71" i="57"/>
  <c r="X70" i="57"/>
  <c r="X69" i="57"/>
  <c r="X68" i="57"/>
  <c r="X67" i="57"/>
  <c r="X66" i="57"/>
  <c r="X65" i="57"/>
  <c r="X64" i="57"/>
  <c r="X63" i="57"/>
  <c r="X62" i="57"/>
  <c r="X61" i="57"/>
  <c r="Y59" i="57"/>
  <c r="X60" i="57"/>
  <c r="V19" i="58" l="1"/>
  <c r="V25" i="58" s="1"/>
  <c r="D13" i="58"/>
  <c r="D15" i="58" s="1"/>
  <c r="D34" i="58" s="1"/>
  <c r="E12" i="58"/>
  <c r="E30" i="58"/>
  <c r="E31" i="58" s="1"/>
  <c r="E37" i="58" s="1"/>
  <c r="F27" i="58"/>
  <c r="F36" i="58" s="1"/>
  <c r="G26" i="58"/>
  <c r="V33" i="58"/>
  <c r="W11" i="58"/>
  <c r="E21" i="58"/>
  <c r="E22" i="58" s="1"/>
  <c r="E35" i="58" s="1"/>
  <c r="C38" i="58"/>
  <c r="F20" i="58"/>
  <c r="E27" i="58"/>
  <c r="E36" i="58" s="1"/>
  <c r="D42" i="58"/>
  <c r="E42" i="58" s="1"/>
  <c r="D21" i="58"/>
  <c r="D22" i="58" s="1"/>
  <c r="D27" i="58"/>
  <c r="Y110" i="57"/>
  <c r="Y109" i="57"/>
  <c r="Y108" i="57"/>
  <c r="Y107" i="57"/>
  <c r="Y106" i="57"/>
  <c r="Y105" i="57"/>
  <c r="Y104" i="57"/>
  <c r="Y103" i="57"/>
  <c r="Y102" i="57"/>
  <c r="Y101" i="57"/>
  <c r="Y100" i="57"/>
  <c r="Y99" i="57"/>
  <c r="Y98" i="57"/>
  <c r="Y97" i="57"/>
  <c r="Y96" i="57"/>
  <c r="Y95" i="57"/>
  <c r="Y94" i="57"/>
  <c r="Y93" i="57"/>
  <c r="Y92" i="57"/>
  <c r="Y91" i="57"/>
  <c r="Y90" i="57"/>
  <c r="Y89" i="57"/>
  <c r="Y88" i="57"/>
  <c r="Y87" i="57"/>
  <c r="Y86" i="57"/>
  <c r="Y85" i="57"/>
  <c r="Y84" i="57"/>
  <c r="Y83" i="57"/>
  <c r="Y82" i="57"/>
  <c r="Y81" i="57"/>
  <c r="Y80" i="57"/>
  <c r="Y79" i="57"/>
  <c r="Y78" i="57"/>
  <c r="Y77" i="57"/>
  <c r="Y76" i="57"/>
  <c r="Y75" i="57"/>
  <c r="Y74" i="57"/>
  <c r="Y73" i="57"/>
  <c r="Y72" i="57"/>
  <c r="Y71" i="57"/>
  <c r="Y70" i="57"/>
  <c r="Y69" i="57"/>
  <c r="Y68" i="57"/>
  <c r="Y67" i="57"/>
  <c r="Y66" i="57"/>
  <c r="Y65" i="57"/>
  <c r="Y60" i="57"/>
  <c r="Y63" i="57"/>
  <c r="Y61" i="57"/>
  <c r="Z59" i="57"/>
  <c r="Y64" i="57"/>
  <c r="Y62" i="57"/>
  <c r="X111" i="57"/>
  <c r="W14" i="58" s="1"/>
  <c r="W19" i="58" l="1"/>
  <c r="W25" i="58" s="1"/>
  <c r="E13" i="58"/>
  <c r="E15" i="58" s="1"/>
  <c r="E34" i="58" s="1"/>
  <c r="E38" i="58" s="1"/>
  <c r="F30" i="58"/>
  <c r="F31" i="58" s="1"/>
  <c r="F12" i="58"/>
  <c r="F42" i="58"/>
  <c r="F21" i="58"/>
  <c r="F22" i="58" s="1"/>
  <c r="F35" i="58" s="1"/>
  <c r="G20" i="58"/>
  <c r="D35" i="58"/>
  <c r="C40" i="58"/>
  <c r="C118" i="58"/>
  <c r="C43" i="58"/>
  <c r="C47" i="58" s="1"/>
  <c r="G27" i="58"/>
  <c r="G36" i="58" s="1"/>
  <c r="H26" i="58"/>
  <c r="D36" i="58"/>
  <c r="W33" i="58"/>
  <c r="X11" i="58"/>
  <c r="Y111" i="57"/>
  <c r="X14" i="58" s="1"/>
  <c r="Z107" i="57"/>
  <c r="Z106" i="57"/>
  <c r="Z110" i="57"/>
  <c r="Z109" i="57"/>
  <c r="Z108" i="57"/>
  <c r="Z63" i="57"/>
  <c r="Z61" i="57"/>
  <c r="AA59" i="57"/>
  <c r="Z105" i="57"/>
  <c r="Z104" i="57"/>
  <c r="Z101" i="57"/>
  <c r="Z99" i="57"/>
  <c r="Z97" i="57"/>
  <c r="Z94" i="57"/>
  <c r="Z93" i="57"/>
  <c r="Z91" i="57"/>
  <c r="Z90" i="57"/>
  <c r="Z89" i="57"/>
  <c r="Z87" i="57"/>
  <c r="Z86" i="57"/>
  <c r="Z84" i="57"/>
  <c r="Z83" i="57"/>
  <c r="Z82" i="57"/>
  <c r="Z81" i="57"/>
  <c r="Z78" i="57"/>
  <c r="Z76" i="57"/>
  <c r="Z74" i="57"/>
  <c r="Z73" i="57"/>
  <c r="Z72" i="57"/>
  <c r="Z70" i="57"/>
  <c r="Z64" i="57"/>
  <c r="Z62" i="57"/>
  <c r="Z103" i="57"/>
  <c r="Z102" i="57"/>
  <c r="Z100" i="57"/>
  <c r="Z98" i="57"/>
  <c r="Z96" i="57"/>
  <c r="Z95" i="57"/>
  <c r="Z92" i="57"/>
  <c r="Z88" i="57"/>
  <c r="Z85" i="57"/>
  <c r="Z80" i="57"/>
  <c r="Z79" i="57"/>
  <c r="Z77" i="57"/>
  <c r="Z75" i="57"/>
  <c r="Z71" i="57"/>
  <c r="Z60" i="57"/>
  <c r="Z68" i="57"/>
  <c r="Z66" i="57"/>
  <c r="Z69" i="57"/>
  <c r="Z67" i="57"/>
  <c r="Z65" i="57"/>
  <c r="E118" i="58" l="1"/>
  <c r="G30" i="58"/>
  <c r="G31" i="58" s="1"/>
  <c r="G37" i="58" s="1"/>
  <c r="F13" i="58"/>
  <c r="F15" i="58" s="1"/>
  <c r="F34" i="58" s="1"/>
  <c r="G12" i="58"/>
  <c r="E43" i="58"/>
  <c r="E47" i="58" s="1"/>
  <c r="X19" i="58"/>
  <c r="X25" i="58" s="1"/>
  <c r="Z111" i="57"/>
  <c r="Y14" i="58" s="1"/>
  <c r="D38" i="58"/>
  <c r="X33" i="58"/>
  <c r="Y11" i="58"/>
  <c r="H27" i="58"/>
  <c r="H36" i="58" s="1"/>
  <c r="I26" i="58"/>
  <c r="C46" i="58"/>
  <c r="F37" i="58"/>
  <c r="G42" i="58"/>
  <c r="G21" i="58"/>
  <c r="G22" i="58" s="1"/>
  <c r="H20" i="58"/>
  <c r="AA110" i="57"/>
  <c r="AA109" i="57"/>
  <c r="AA108" i="57"/>
  <c r="AA105" i="57"/>
  <c r="AA104" i="57"/>
  <c r="AA103" i="57"/>
  <c r="AA102" i="57"/>
  <c r="AA101" i="57"/>
  <c r="AA100" i="57"/>
  <c r="AA99" i="57"/>
  <c r="AA98" i="57"/>
  <c r="AA97" i="57"/>
  <c r="AA96" i="57"/>
  <c r="AA95" i="57"/>
  <c r="AA94" i="57"/>
  <c r="AA93" i="57"/>
  <c r="AA92" i="57"/>
  <c r="AA91" i="57"/>
  <c r="AA90" i="57"/>
  <c r="AA89" i="57"/>
  <c r="AA88" i="57"/>
  <c r="AA87" i="57"/>
  <c r="AA86" i="57"/>
  <c r="AA85" i="57"/>
  <c r="AA84" i="57"/>
  <c r="AA83" i="57"/>
  <c r="AA82" i="57"/>
  <c r="AA81" i="57"/>
  <c r="AA80" i="57"/>
  <c r="AA79" i="57"/>
  <c r="AA78" i="57"/>
  <c r="AA77" i="57"/>
  <c r="AA76" i="57"/>
  <c r="AA75" i="57"/>
  <c r="AA74" i="57"/>
  <c r="AA73" i="57"/>
  <c r="AA72" i="57"/>
  <c r="AA71" i="57"/>
  <c r="AA70" i="57"/>
  <c r="AA69" i="57"/>
  <c r="AA68" i="57"/>
  <c r="AA67" i="57"/>
  <c r="AA66" i="57"/>
  <c r="AA65" i="57"/>
  <c r="AA106" i="57"/>
  <c r="AA107" i="57"/>
  <c r="AA64" i="57"/>
  <c r="AA63" i="57"/>
  <c r="AA62" i="57"/>
  <c r="AA61" i="57"/>
  <c r="AB59" i="57"/>
  <c r="AA60" i="57"/>
  <c r="Y19" i="58" l="1"/>
  <c r="Y25" i="58" s="1"/>
  <c r="H30" i="58"/>
  <c r="I30" i="58" s="1"/>
  <c r="F38" i="58"/>
  <c r="G13" i="58"/>
  <c r="G15" i="58" s="1"/>
  <c r="G34" i="58" s="1"/>
  <c r="H12" i="58"/>
  <c r="D43" i="58"/>
  <c r="D46" i="58" s="1"/>
  <c r="E46" i="58" s="1"/>
  <c r="D118" i="58"/>
  <c r="D40" i="58"/>
  <c r="E40" i="58" s="1"/>
  <c r="H42" i="58"/>
  <c r="H21" i="58"/>
  <c r="H22" i="58" s="1"/>
  <c r="H35" i="58" s="1"/>
  <c r="I20" i="58"/>
  <c r="G35" i="58"/>
  <c r="Z11" i="58"/>
  <c r="Y33" i="58"/>
  <c r="I27" i="58"/>
  <c r="I36" i="58" s="1"/>
  <c r="J26" i="58"/>
  <c r="AB110" i="57"/>
  <c r="AB109" i="57"/>
  <c r="AB108" i="57"/>
  <c r="AB107" i="57"/>
  <c r="AB106" i="57"/>
  <c r="AB105" i="57"/>
  <c r="AB104" i="57"/>
  <c r="AB103" i="57"/>
  <c r="AB102" i="57"/>
  <c r="AB101" i="57"/>
  <c r="AB100" i="57"/>
  <c r="AB99" i="57"/>
  <c r="AB98" i="57"/>
  <c r="AB97" i="57"/>
  <c r="AB96" i="57"/>
  <c r="AB95" i="57"/>
  <c r="AB94" i="57"/>
  <c r="AB93" i="57"/>
  <c r="AB92" i="57"/>
  <c r="AB91" i="57"/>
  <c r="AB90" i="57"/>
  <c r="AB89" i="57"/>
  <c r="AB88" i="57"/>
  <c r="AB87" i="57"/>
  <c r="AB86" i="57"/>
  <c r="AB85" i="57"/>
  <c r="AB84" i="57"/>
  <c r="AB83" i="57"/>
  <c r="AB82" i="57"/>
  <c r="AB81" i="57"/>
  <c r="AB80" i="57"/>
  <c r="AB79" i="57"/>
  <c r="AB78" i="57"/>
  <c r="AB77" i="57"/>
  <c r="AB76" i="57"/>
  <c r="AB75" i="57"/>
  <c r="AB74" i="57"/>
  <c r="AB73" i="57"/>
  <c r="AB72" i="57"/>
  <c r="AB71" i="57"/>
  <c r="AB70" i="57"/>
  <c r="AB69" i="57"/>
  <c r="AB68" i="57"/>
  <c r="AB67" i="57"/>
  <c r="AB66" i="57"/>
  <c r="AB65" i="57"/>
  <c r="AB64" i="57"/>
  <c r="AB63" i="57"/>
  <c r="AB62" i="57"/>
  <c r="AB61" i="57"/>
  <c r="AC59" i="57"/>
  <c r="AB60" i="57"/>
  <c r="AA111" i="57"/>
  <c r="Z14" i="58" s="1"/>
  <c r="D47" i="58" l="1"/>
  <c r="F43" i="58"/>
  <c r="F46" i="58" s="1"/>
  <c r="H31" i="58"/>
  <c r="H37" i="58" s="1"/>
  <c r="F118" i="58"/>
  <c r="F40" i="58"/>
  <c r="G38" i="58"/>
  <c r="H13" i="58"/>
  <c r="H15" i="58" s="1"/>
  <c r="H34" i="58" s="1"/>
  <c r="I12" i="58"/>
  <c r="AB111" i="57"/>
  <c r="AA14" i="58" s="1"/>
  <c r="Z19" i="58"/>
  <c r="Z25" i="58" s="1"/>
  <c r="I31" i="58"/>
  <c r="J30" i="58"/>
  <c r="J27" i="58"/>
  <c r="K26" i="58"/>
  <c r="I42" i="58"/>
  <c r="I21" i="58"/>
  <c r="I22" i="58" s="1"/>
  <c r="J20" i="58"/>
  <c r="Z33" i="58"/>
  <c r="AA11" i="58"/>
  <c r="AC64" i="57"/>
  <c r="AC63" i="57"/>
  <c r="AC62" i="57"/>
  <c r="AC61" i="57"/>
  <c r="AC60" i="57"/>
  <c r="AC105" i="57"/>
  <c r="AC104" i="57"/>
  <c r="AC103" i="57"/>
  <c r="AC102" i="57"/>
  <c r="AC98" i="57"/>
  <c r="AC97" i="57"/>
  <c r="AC94" i="57"/>
  <c r="AC91" i="57"/>
  <c r="AC90" i="57"/>
  <c r="AC88" i="57"/>
  <c r="AC80" i="57"/>
  <c r="AC76" i="57"/>
  <c r="AC74" i="57"/>
  <c r="AC73" i="57"/>
  <c r="AC70" i="57"/>
  <c r="AC68" i="57"/>
  <c r="AC67" i="57"/>
  <c r="AC65" i="57"/>
  <c r="AC110" i="57"/>
  <c r="AC109" i="57"/>
  <c r="AC108" i="57"/>
  <c r="AC106" i="57"/>
  <c r="AC107" i="57"/>
  <c r="AC101" i="57"/>
  <c r="AC100" i="57"/>
  <c r="AC99" i="57"/>
  <c r="AC96" i="57"/>
  <c r="AC95" i="57"/>
  <c r="AC93" i="57"/>
  <c r="AC92" i="57"/>
  <c r="AC89" i="57"/>
  <c r="AC87" i="57"/>
  <c r="AC86" i="57"/>
  <c r="AC85" i="57"/>
  <c r="AC84" i="57"/>
  <c r="AC83" i="57"/>
  <c r="AC82" i="57"/>
  <c r="AC81" i="57"/>
  <c r="AC79" i="57"/>
  <c r="AC78" i="57"/>
  <c r="AC77" i="57"/>
  <c r="AC75" i="57"/>
  <c r="AC72" i="57"/>
  <c r="AC71" i="57"/>
  <c r="AC69" i="57"/>
  <c r="AC66" i="57"/>
  <c r="AD59" i="57"/>
  <c r="AA19" i="58" l="1"/>
  <c r="AA25" i="58" s="1"/>
  <c r="C54" i="58"/>
  <c r="H38" i="58"/>
  <c r="H118" i="58" s="1"/>
  <c r="F47" i="58"/>
  <c r="G43" i="58"/>
  <c r="G46" i="58" s="1"/>
  <c r="G40" i="58"/>
  <c r="G118" i="58"/>
  <c r="J12" i="58"/>
  <c r="I13" i="58"/>
  <c r="I15" i="58" s="1"/>
  <c r="I34" i="58" s="1"/>
  <c r="J31" i="58"/>
  <c r="J37" i="58" s="1"/>
  <c r="K30" i="58"/>
  <c r="I37" i="58"/>
  <c r="J42" i="58"/>
  <c r="J21" i="58"/>
  <c r="J22" i="58" s="1"/>
  <c r="J35" i="58" s="1"/>
  <c r="K20" i="58"/>
  <c r="K27" i="58"/>
  <c r="K36" i="58" s="1"/>
  <c r="L26" i="58"/>
  <c r="AA33" i="58"/>
  <c r="AB11" i="58"/>
  <c r="I35" i="58"/>
  <c r="J36" i="58"/>
  <c r="AD110" i="57"/>
  <c r="AD109" i="57"/>
  <c r="AD108" i="57"/>
  <c r="AD107" i="57"/>
  <c r="AD106" i="57"/>
  <c r="AE59" i="57"/>
  <c r="AD105" i="57"/>
  <c r="AD104" i="57"/>
  <c r="AD103" i="57"/>
  <c r="AD102" i="57"/>
  <c r="AD101" i="57"/>
  <c r="AD100" i="57"/>
  <c r="AD99" i="57"/>
  <c r="AD98" i="57"/>
  <c r="AD97" i="57"/>
  <c r="AD96" i="57"/>
  <c r="AD95" i="57"/>
  <c r="AD94" i="57"/>
  <c r="AD93" i="57"/>
  <c r="AD92" i="57"/>
  <c r="AD91" i="57"/>
  <c r="AD90" i="57"/>
  <c r="AD89" i="57"/>
  <c r="AD88" i="57"/>
  <c r="AD87" i="57"/>
  <c r="AD86" i="57"/>
  <c r="AD85" i="57"/>
  <c r="AD84" i="57"/>
  <c r="AD83" i="57"/>
  <c r="AD82" i="57"/>
  <c r="AD81" i="57"/>
  <c r="AD80" i="57"/>
  <c r="AD79" i="57"/>
  <c r="AD78" i="57"/>
  <c r="AD77" i="57"/>
  <c r="AD76" i="57"/>
  <c r="AD75" i="57"/>
  <c r="AD74" i="57"/>
  <c r="AD73" i="57"/>
  <c r="AD72" i="57"/>
  <c r="AD71" i="57"/>
  <c r="AD70" i="57"/>
  <c r="AD69" i="57"/>
  <c r="AD68" i="57"/>
  <c r="AD67" i="57"/>
  <c r="AD66" i="57"/>
  <c r="AD65" i="57"/>
  <c r="AD63" i="57"/>
  <c r="AD61" i="57"/>
  <c r="AD64" i="57"/>
  <c r="AD62" i="57"/>
  <c r="AD60" i="57"/>
  <c r="AC111" i="57"/>
  <c r="AB14" i="58" s="1"/>
  <c r="AB19" i="58" l="1"/>
  <c r="AB25" i="58" s="1"/>
  <c r="C116" i="58"/>
  <c r="F116" i="58"/>
  <c r="G116" i="58"/>
  <c r="D116" i="58"/>
  <c r="E116" i="58"/>
  <c r="H43" i="58"/>
  <c r="H47" i="58" s="1"/>
  <c r="H40" i="58"/>
  <c r="G47" i="58"/>
  <c r="J13" i="58"/>
  <c r="J15" i="58" s="1"/>
  <c r="J34" i="58" s="1"/>
  <c r="J38" i="58" s="1"/>
  <c r="K12" i="58"/>
  <c r="K31" i="58"/>
  <c r="L30" i="58"/>
  <c r="L27" i="58"/>
  <c r="L36" i="58" s="1"/>
  <c r="M26" i="58"/>
  <c r="I38" i="58"/>
  <c r="AD111" i="57"/>
  <c r="AC14" i="58" s="1"/>
  <c r="AB33" i="58"/>
  <c r="AC11" i="58"/>
  <c r="K42" i="58"/>
  <c r="K21" i="58"/>
  <c r="K22" i="58" s="1"/>
  <c r="K35" i="58" s="1"/>
  <c r="L20" i="58"/>
  <c r="AE110" i="57"/>
  <c r="AE109" i="57"/>
  <c r="AE108" i="57"/>
  <c r="AE107" i="57"/>
  <c r="AE106" i="57"/>
  <c r="AE105" i="57"/>
  <c r="AE104" i="57"/>
  <c r="AE103" i="57"/>
  <c r="AE102" i="57"/>
  <c r="AE101" i="57"/>
  <c r="AE100" i="57"/>
  <c r="AE99" i="57"/>
  <c r="AE98" i="57"/>
  <c r="AE97" i="57"/>
  <c r="AE96" i="57"/>
  <c r="AE95" i="57"/>
  <c r="AE94" i="57"/>
  <c r="AE93" i="57"/>
  <c r="AE92" i="57"/>
  <c r="AE91" i="57"/>
  <c r="AE90" i="57"/>
  <c r="AE89" i="57"/>
  <c r="AE88" i="57"/>
  <c r="AE87" i="57"/>
  <c r="AE86" i="57"/>
  <c r="AE85" i="57"/>
  <c r="AE84" i="57"/>
  <c r="AE83" i="57"/>
  <c r="AE82" i="57"/>
  <c r="AE81" i="57"/>
  <c r="AE80" i="57"/>
  <c r="AE79" i="57"/>
  <c r="AE78" i="57"/>
  <c r="AE77" i="57"/>
  <c r="AE76" i="57"/>
  <c r="AE75" i="57"/>
  <c r="AE74" i="57"/>
  <c r="AE73" i="57"/>
  <c r="AE72" i="57"/>
  <c r="AE71" i="57"/>
  <c r="AE70" i="57"/>
  <c r="AE69" i="57"/>
  <c r="AE68" i="57"/>
  <c r="AE67" i="57"/>
  <c r="AE66" i="57"/>
  <c r="AE65" i="57"/>
  <c r="AE64" i="57"/>
  <c r="AE62" i="57"/>
  <c r="AE60" i="57"/>
  <c r="AF59" i="57"/>
  <c r="AE63" i="57"/>
  <c r="AE61" i="57"/>
  <c r="AC19" i="58" l="1"/>
  <c r="AC25" i="58" s="1"/>
  <c r="H46" i="58"/>
  <c r="K13" i="58"/>
  <c r="K15" i="58" s="1"/>
  <c r="K34" i="58" s="1"/>
  <c r="L12" i="58"/>
  <c r="AC33" i="58"/>
  <c r="AD11" i="58"/>
  <c r="M27" i="58"/>
  <c r="M36" i="58" s="1"/>
  <c r="N26" i="58"/>
  <c r="L31" i="58"/>
  <c r="L37" i="58" s="1"/>
  <c r="M30" i="58"/>
  <c r="J118" i="58"/>
  <c r="J43" i="58"/>
  <c r="J47" i="58" s="1"/>
  <c r="L42" i="58"/>
  <c r="L21" i="58"/>
  <c r="L22" i="58" s="1"/>
  <c r="L35" i="58" s="1"/>
  <c r="M20" i="58"/>
  <c r="I118" i="58"/>
  <c r="I43" i="58"/>
  <c r="I47" i="58" s="1"/>
  <c r="I40" i="58"/>
  <c r="J40" i="58" s="1"/>
  <c r="K37" i="58"/>
  <c r="AF110" i="57"/>
  <c r="AF109" i="57"/>
  <c r="AF108" i="57"/>
  <c r="AF107" i="57"/>
  <c r="AF106" i="57"/>
  <c r="AF105" i="57"/>
  <c r="AF104" i="57"/>
  <c r="AF103" i="57"/>
  <c r="AF102" i="57"/>
  <c r="AF101" i="57"/>
  <c r="AF100" i="57"/>
  <c r="AF99" i="57"/>
  <c r="AF98" i="57"/>
  <c r="AF97" i="57"/>
  <c r="AF96" i="57"/>
  <c r="AF95" i="57"/>
  <c r="AF94" i="57"/>
  <c r="AF93" i="57"/>
  <c r="AF92" i="57"/>
  <c r="AF91" i="57"/>
  <c r="AF90" i="57"/>
  <c r="AF89" i="57"/>
  <c r="AF88" i="57"/>
  <c r="AF87" i="57"/>
  <c r="AF86" i="57"/>
  <c r="AF85" i="57"/>
  <c r="AF84" i="57"/>
  <c r="AF83" i="57"/>
  <c r="AF82" i="57"/>
  <c r="AF81" i="57"/>
  <c r="AF80" i="57"/>
  <c r="AF79" i="57"/>
  <c r="AF78" i="57"/>
  <c r="AF77" i="57"/>
  <c r="AF76" i="57"/>
  <c r="AF75" i="57"/>
  <c r="AF74" i="57"/>
  <c r="AF73" i="57"/>
  <c r="AF72" i="57"/>
  <c r="AF71" i="57"/>
  <c r="AF70" i="57"/>
  <c r="AF69" i="57"/>
  <c r="AF68" i="57"/>
  <c r="AF67" i="57"/>
  <c r="AF66" i="57"/>
  <c r="AF65" i="57"/>
  <c r="AF64" i="57"/>
  <c r="AF63" i="57"/>
  <c r="AF62" i="57"/>
  <c r="AF61" i="57"/>
  <c r="AF60" i="57"/>
  <c r="AG59" i="57"/>
  <c r="AE111" i="57"/>
  <c r="AD14" i="58" s="1"/>
  <c r="AD19" i="58" l="1"/>
  <c r="AD25" i="58" s="1"/>
  <c r="K38" i="58"/>
  <c r="L13" i="58"/>
  <c r="L15" i="58" s="1"/>
  <c r="L34" i="58" s="1"/>
  <c r="L38" i="58" s="1"/>
  <c r="M12" i="58"/>
  <c r="M21" i="58"/>
  <c r="M22" i="58" s="1"/>
  <c r="M35" i="58" s="1"/>
  <c r="M42" i="58"/>
  <c r="N20" i="58"/>
  <c r="M31" i="58"/>
  <c r="M37" i="58" s="1"/>
  <c r="N30" i="58"/>
  <c r="AD33" i="58"/>
  <c r="AE11" i="58"/>
  <c r="I46" i="58"/>
  <c r="J46" i="58" s="1"/>
  <c r="N27" i="58"/>
  <c r="N36" i="58" s="1"/>
  <c r="O26" i="58"/>
  <c r="AF111" i="57"/>
  <c r="AE14" i="58" s="1"/>
  <c r="AG110" i="57"/>
  <c r="AG109" i="57"/>
  <c r="AG108" i="57"/>
  <c r="AG107" i="57"/>
  <c r="AG105" i="57"/>
  <c r="AG104" i="57"/>
  <c r="AG103" i="57"/>
  <c r="AG102" i="57"/>
  <c r="AG101" i="57"/>
  <c r="AG100" i="57"/>
  <c r="AG99" i="57"/>
  <c r="AG98" i="57"/>
  <c r="AG97" i="57"/>
  <c r="AG96" i="57"/>
  <c r="AG95" i="57"/>
  <c r="AG94" i="57"/>
  <c r="AG93" i="57"/>
  <c r="AG92" i="57"/>
  <c r="AG91" i="57"/>
  <c r="AG90" i="57"/>
  <c r="AG89" i="57"/>
  <c r="AG88" i="57"/>
  <c r="AG87" i="57"/>
  <c r="AG86" i="57"/>
  <c r="AG85" i="57"/>
  <c r="AG84" i="57"/>
  <c r="AG83" i="57"/>
  <c r="AG82" i="57"/>
  <c r="AG81" i="57"/>
  <c r="AG80" i="57"/>
  <c r="AG79" i="57"/>
  <c r="AG78" i="57"/>
  <c r="AG77" i="57"/>
  <c r="AG76" i="57"/>
  <c r="AG75" i="57"/>
  <c r="AG74" i="57"/>
  <c r="AG73" i="57"/>
  <c r="AG72" i="57"/>
  <c r="AG71" i="57"/>
  <c r="AG70" i="57"/>
  <c r="AG69" i="57"/>
  <c r="AG68" i="57"/>
  <c r="AG67" i="57"/>
  <c r="AG66" i="57"/>
  <c r="AG65" i="57"/>
  <c r="AG106" i="57"/>
  <c r="AG64" i="57"/>
  <c r="AG63" i="57"/>
  <c r="AG62" i="57"/>
  <c r="AG61" i="57"/>
  <c r="AG60" i="57"/>
  <c r="AH59" i="57"/>
  <c r="AE19" i="58" l="1"/>
  <c r="AE25" i="58" s="1"/>
  <c r="C55" i="58"/>
  <c r="L43" i="58"/>
  <c r="L47" i="58" s="1"/>
  <c r="K40" i="58"/>
  <c r="L40" i="58" s="1"/>
  <c r="K43" i="58"/>
  <c r="K46" i="58" s="1"/>
  <c r="K118" i="58"/>
  <c r="M13" i="58"/>
  <c r="M15" i="58" s="1"/>
  <c r="M34" i="58" s="1"/>
  <c r="M38" i="58" s="1"/>
  <c r="N12" i="58"/>
  <c r="L118" i="58"/>
  <c r="AG111" i="57"/>
  <c r="AF14" i="58" s="1"/>
  <c r="O27" i="58"/>
  <c r="O36" i="58" s="1"/>
  <c r="P26" i="58"/>
  <c r="N31" i="58"/>
  <c r="N37" i="58" s="1"/>
  <c r="O30" i="58"/>
  <c r="N21" i="58"/>
  <c r="N22" i="58" s="1"/>
  <c r="N35" i="58" s="1"/>
  <c r="N42" i="58"/>
  <c r="O20" i="58"/>
  <c r="AE33" i="58"/>
  <c r="AF11" i="58"/>
  <c r="AH64" i="57"/>
  <c r="AH63" i="57"/>
  <c r="AH62" i="57"/>
  <c r="AH61" i="57"/>
  <c r="AH60" i="57"/>
  <c r="AH109" i="57"/>
  <c r="AI59" i="57"/>
  <c r="AH104" i="57"/>
  <c r="AH101" i="57"/>
  <c r="AH99" i="57"/>
  <c r="AH97" i="57"/>
  <c r="AH94" i="57"/>
  <c r="AH93" i="57"/>
  <c r="AH90" i="57"/>
  <c r="AH89" i="57"/>
  <c r="AH86" i="57"/>
  <c r="AH84" i="57"/>
  <c r="AH83" i="57"/>
  <c r="AH82" i="57"/>
  <c r="AH81" i="57"/>
  <c r="AH80" i="57"/>
  <c r="AH78" i="57"/>
  <c r="AH73" i="57"/>
  <c r="AH72" i="57"/>
  <c r="AH70" i="57"/>
  <c r="AH106" i="57"/>
  <c r="AH110" i="57"/>
  <c r="AH108" i="57"/>
  <c r="AH107" i="57"/>
  <c r="AH105" i="57"/>
  <c r="AH103" i="57"/>
  <c r="AH102" i="57"/>
  <c r="AH100" i="57"/>
  <c r="AH98" i="57"/>
  <c r="AH96" i="57"/>
  <c r="AH95" i="57"/>
  <c r="AH92" i="57"/>
  <c r="AH91" i="57"/>
  <c r="AH88" i="57"/>
  <c r="AH87" i="57"/>
  <c r="AH85" i="57"/>
  <c r="AH79" i="57"/>
  <c r="AH77" i="57"/>
  <c r="AH76" i="57"/>
  <c r="AH75" i="57"/>
  <c r="AH74" i="57"/>
  <c r="AH71" i="57"/>
  <c r="AH69" i="57"/>
  <c r="AH67" i="57"/>
  <c r="AH65" i="57"/>
  <c r="AH68" i="57"/>
  <c r="AH66" i="57"/>
  <c r="AF19" i="58" l="1"/>
  <c r="AF25" i="58" s="1"/>
  <c r="H116" i="58"/>
  <c r="J116" i="58"/>
  <c r="I116" i="58"/>
  <c r="K116" i="58"/>
  <c r="L116" i="58"/>
  <c r="K47" i="58"/>
  <c r="L46" i="58"/>
  <c r="M118" i="58"/>
  <c r="O12" i="58"/>
  <c r="N13" i="58"/>
  <c r="N15" i="58" s="1"/>
  <c r="N34" i="58" s="1"/>
  <c r="N38" i="58" s="1"/>
  <c r="M43" i="58"/>
  <c r="M40" i="58"/>
  <c r="O42" i="58"/>
  <c r="O21" i="58"/>
  <c r="O22" i="58" s="1"/>
  <c r="O35" i="58" s="1"/>
  <c r="P20" i="58"/>
  <c r="O31" i="58"/>
  <c r="O37" i="58" s="1"/>
  <c r="P30" i="58"/>
  <c r="P27" i="58"/>
  <c r="P36" i="58" s="1"/>
  <c r="Q26" i="58"/>
  <c r="AF33" i="58"/>
  <c r="AG11" i="58"/>
  <c r="AI110" i="57"/>
  <c r="AI109" i="57"/>
  <c r="AI108" i="57"/>
  <c r="AI107" i="57"/>
  <c r="AI106" i="57"/>
  <c r="AI105" i="57"/>
  <c r="AI104" i="57"/>
  <c r="AI103" i="57"/>
  <c r="AI102" i="57"/>
  <c r="AI101" i="57"/>
  <c r="AI100" i="57"/>
  <c r="AI99" i="57"/>
  <c r="AI98" i="57"/>
  <c r="AI97" i="57"/>
  <c r="AI96" i="57"/>
  <c r="AI95" i="57"/>
  <c r="AI94" i="57"/>
  <c r="AI93" i="57"/>
  <c r="AI92" i="57"/>
  <c r="AI91" i="57"/>
  <c r="AI90" i="57"/>
  <c r="AI89" i="57"/>
  <c r="AI88" i="57"/>
  <c r="AI87" i="57"/>
  <c r="AI86" i="57"/>
  <c r="AI85" i="57"/>
  <c r="AI84" i="57"/>
  <c r="AI83" i="57"/>
  <c r="AI82" i="57"/>
  <c r="AI81" i="57"/>
  <c r="AI80" i="57"/>
  <c r="AI79" i="57"/>
  <c r="AI78" i="57"/>
  <c r="AI77" i="57"/>
  <c r="AI76" i="57"/>
  <c r="AI75" i="57"/>
  <c r="AI74" i="57"/>
  <c r="AI73" i="57"/>
  <c r="AI72" i="57"/>
  <c r="AI71" i="57"/>
  <c r="AI70" i="57"/>
  <c r="AI69" i="57"/>
  <c r="AI68" i="57"/>
  <c r="AI67" i="57"/>
  <c r="AI66" i="57"/>
  <c r="AI65" i="57"/>
  <c r="AJ59" i="57"/>
  <c r="AI64" i="57"/>
  <c r="AI62" i="57"/>
  <c r="AI60" i="57"/>
  <c r="AI61" i="57"/>
  <c r="AI63" i="57"/>
  <c r="AH111" i="57"/>
  <c r="AG14" i="58" s="1"/>
  <c r="AG19" i="58" l="1"/>
  <c r="AG25" i="58" s="1"/>
  <c r="M46" i="58"/>
  <c r="M47" i="58"/>
  <c r="N118" i="58"/>
  <c r="P12" i="58"/>
  <c r="O13" i="58"/>
  <c r="O15" i="58" s="1"/>
  <c r="O34" i="58" s="1"/>
  <c r="O38" i="58" s="1"/>
  <c r="N40" i="58"/>
  <c r="N43" i="58"/>
  <c r="AH11" i="58"/>
  <c r="AG33" i="58"/>
  <c r="P42" i="58"/>
  <c r="P21" i="58"/>
  <c r="P22" i="58" s="1"/>
  <c r="P35" i="58" s="1"/>
  <c r="Q20" i="58"/>
  <c r="Q27" i="58"/>
  <c r="Q36" i="58" s="1"/>
  <c r="R26" i="58"/>
  <c r="P31" i="58"/>
  <c r="P37" i="58" s="1"/>
  <c r="Q30" i="58"/>
  <c r="AJ110" i="57"/>
  <c r="AJ109" i="57"/>
  <c r="AJ108" i="57"/>
  <c r="AJ107" i="57"/>
  <c r="AJ106" i="57"/>
  <c r="AJ105" i="57"/>
  <c r="AJ104" i="57"/>
  <c r="AJ103" i="57"/>
  <c r="AJ102" i="57"/>
  <c r="AJ101" i="57"/>
  <c r="AJ100" i="57"/>
  <c r="AJ99" i="57"/>
  <c r="AJ98" i="57"/>
  <c r="AJ97" i="57"/>
  <c r="AJ96" i="57"/>
  <c r="AJ95" i="57"/>
  <c r="AJ94" i="57"/>
  <c r="AJ93" i="57"/>
  <c r="AJ92" i="57"/>
  <c r="AJ91" i="57"/>
  <c r="AJ90" i="57"/>
  <c r="AJ89" i="57"/>
  <c r="AJ88" i="57"/>
  <c r="AJ87" i="57"/>
  <c r="AJ86" i="57"/>
  <c r="AJ85" i="57"/>
  <c r="AJ84" i="57"/>
  <c r="AJ83" i="57"/>
  <c r="AJ82" i="57"/>
  <c r="AJ81" i="57"/>
  <c r="AJ80" i="57"/>
  <c r="AJ79" i="57"/>
  <c r="AJ78" i="57"/>
  <c r="AJ77" i="57"/>
  <c r="AJ76" i="57"/>
  <c r="AJ75" i="57"/>
  <c r="AJ74" i="57"/>
  <c r="AJ73" i="57"/>
  <c r="AJ72" i="57"/>
  <c r="AJ71" i="57"/>
  <c r="AJ70" i="57"/>
  <c r="AJ69" i="57"/>
  <c r="AJ68" i="57"/>
  <c r="AJ67" i="57"/>
  <c r="AJ66" i="57"/>
  <c r="AJ65" i="57"/>
  <c r="AJ64" i="57"/>
  <c r="AJ63" i="57"/>
  <c r="AJ62" i="57"/>
  <c r="AJ61" i="57"/>
  <c r="AJ60" i="57"/>
  <c r="AK59" i="57"/>
  <c r="AI111" i="57"/>
  <c r="AH14" i="58" s="1"/>
  <c r="AH19" i="58" l="1"/>
  <c r="AH25" i="58" s="1"/>
  <c r="N46" i="58"/>
  <c r="N47" i="58"/>
  <c r="P13" i="58"/>
  <c r="P15" i="58" s="1"/>
  <c r="P34" i="58" s="1"/>
  <c r="P38" i="58" s="1"/>
  <c r="Q12" i="58"/>
  <c r="O43" i="58"/>
  <c r="O118" i="58"/>
  <c r="O40" i="58"/>
  <c r="Q42" i="58"/>
  <c r="Q21" i="58"/>
  <c r="Q22" i="58" s="1"/>
  <c r="Q35" i="58" s="1"/>
  <c r="R20" i="58"/>
  <c r="AH33" i="58"/>
  <c r="AI11" i="58"/>
  <c r="Q31" i="58"/>
  <c r="Q37" i="58" s="1"/>
  <c r="R30" i="58"/>
  <c r="R27" i="58"/>
  <c r="R36" i="58" s="1"/>
  <c r="S26" i="58"/>
  <c r="AJ111" i="57"/>
  <c r="AI14" i="58" s="1"/>
  <c r="AK107" i="57"/>
  <c r="AK106" i="57"/>
  <c r="AK105" i="57"/>
  <c r="AK101" i="57"/>
  <c r="AK100" i="57"/>
  <c r="AK99" i="57"/>
  <c r="AK96" i="57"/>
  <c r="AK95" i="57"/>
  <c r="AK93" i="57"/>
  <c r="AK92" i="57"/>
  <c r="AK89" i="57"/>
  <c r="AK87" i="57"/>
  <c r="AK86" i="57"/>
  <c r="AK85" i="57"/>
  <c r="AK84" i="57"/>
  <c r="AK83" i="57"/>
  <c r="AK82" i="57"/>
  <c r="AK81" i="57"/>
  <c r="AK79" i="57"/>
  <c r="AK78" i="57"/>
  <c r="AK77" i="57"/>
  <c r="AK75" i="57"/>
  <c r="AK72" i="57"/>
  <c r="AK71" i="57"/>
  <c r="AK69" i="57"/>
  <c r="AK66" i="57"/>
  <c r="AK63" i="57"/>
  <c r="AK61" i="57"/>
  <c r="AK110" i="57"/>
  <c r="AK109" i="57"/>
  <c r="AK108" i="57"/>
  <c r="AK104" i="57"/>
  <c r="AK103" i="57"/>
  <c r="AK102" i="57"/>
  <c r="AK98" i="57"/>
  <c r="AK97" i="57"/>
  <c r="AK94" i="57"/>
  <c r="AK91" i="57"/>
  <c r="AK90" i="57"/>
  <c r="AK88" i="57"/>
  <c r="AK80" i="57"/>
  <c r="AK76" i="57"/>
  <c r="AK74" i="57"/>
  <c r="AK73" i="57"/>
  <c r="AK70" i="57"/>
  <c r="AK68" i="57"/>
  <c r="AK67" i="57"/>
  <c r="AK65" i="57"/>
  <c r="AK64" i="57"/>
  <c r="AK62" i="57"/>
  <c r="AK60" i="57"/>
  <c r="AL59" i="57"/>
  <c r="AI19" i="58" l="1"/>
  <c r="AI25" i="58" s="1"/>
  <c r="O46" i="58"/>
  <c r="P118" i="58"/>
  <c r="O47" i="58"/>
  <c r="P43" i="58"/>
  <c r="P40" i="58"/>
  <c r="Q13" i="58"/>
  <c r="Q15" i="58" s="1"/>
  <c r="Q34" i="58" s="1"/>
  <c r="Q38" i="58" s="1"/>
  <c r="C56" i="58" s="1"/>
  <c r="R12" i="58"/>
  <c r="S27" i="58"/>
  <c r="S36" i="58" s="1"/>
  <c r="T26" i="58"/>
  <c r="R21" i="58"/>
  <c r="R22" i="58" s="1"/>
  <c r="R35" i="58" s="1"/>
  <c r="R42" i="58"/>
  <c r="S20" i="58"/>
  <c r="R31" i="58"/>
  <c r="R37" i="58" s="1"/>
  <c r="S30" i="58"/>
  <c r="AI33" i="58"/>
  <c r="AJ11" i="58"/>
  <c r="AL110" i="57"/>
  <c r="AL109" i="57"/>
  <c r="AL108" i="57"/>
  <c r="AL106" i="57"/>
  <c r="AL107" i="57"/>
  <c r="AM59" i="57"/>
  <c r="AL104" i="57"/>
  <c r="AL103" i="57"/>
  <c r="AL102" i="57"/>
  <c r="AL101" i="57"/>
  <c r="AL100" i="57"/>
  <c r="AL99" i="57"/>
  <c r="AL98" i="57"/>
  <c r="AL97" i="57"/>
  <c r="AL96" i="57"/>
  <c r="AL95" i="57"/>
  <c r="AL94" i="57"/>
  <c r="AL93" i="57"/>
  <c r="AL92" i="57"/>
  <c r="AL91" i="57"/>
  <c r="AL90" i="57"/>
  <c r="AL89" i="57"/>
  <c r="AL88" i="57"/>
  <c r="AL87" i="57"/>
  <c r="AL86" i="57"/>
  <c r="AL85" i="57"/>
  <c r="AL84" i="57"/>
  <c r="AL83" i="57"/>
  <c r="AL82" i="57"/>
  <c r="AL81" i="57"/>
  <c r="AL80" i="57"/>
  <c r="AL79" i="57"/>
  <c r="AL78" i="57"/>
  <c r="AL77" i="57"/>
  <c r="AL76" i="57"/>
  <c r="AL75" i="57"/>
  <c r="AL74" i="57"/>
  <c r="AL73" i="57"/>
  <c r="AL72" i="57"/>
  <c r="AL71" i="57"/>
  <c r="AL70" i="57"/>
  <c r="AL69" i="57"/>
  <c r="AL68" i="57"/>
  <c r="AL67" i="57"/>
  <c r="AL66" i="57"/>
  <c r="AL65" i="57"/>
  <c r="AL64" i="57"/>
  <c r="AL63" i="57"/>
  <c r="AL62" i="57"/>
  <c r="AL61" i="57"/>
  <c r="AL60" i="57"/>
  <c r="AL105" i="57"/>
  <c r="AK111" i="57"/>
  <c r="AJ14" i="58" s="1"/>
  <c r="AJ19" i="58" l="1"/>
  <c r="AJ25" i="58" s="1"/>
  <c r="M116" i="58"/>
  <c r="N116" i="58"/>
  <c r="O116" i="58"/>
  <c r="P116" i="58"/>
  <c r="Q116" i="58"/>
  <c r="P46" i="58"/>
  <c r="P47" i="58"/>
  <c r="R13" i="58"/>
  <c r="R15" i="58" s="1"/>
  <c r="R34" i="58" s="1"/>
  <c r="R38" i="58" s="1"/>
  <c r="S12" i="58"/>
  <c r="Q118" i="58"/>
  <c r="Q40" i="58"/>
  <c r="Q43" i="58"/>
  <c r="AJ33" i="58"/>
  <c r="AK11" i="58"/>
  <c r="S42" i="58"/>
  <c r="S21" i="58"/>
  <c r="S22" i="58" s="1"/>
  <c r="S35" i="58" s="1"/>
  <c r="T20" i="58"/>
  <c r="S31" i="58"/>
  <c r="S37" i="58" s="1"/>
  <c r="T30" i="58"/>
  <c r="T27" i="58"/>
  <c r="T36" i="58" s="1"/>
  <c r="U26" i="58"/>
  <c r="AL111" i="57"/>
  <c r="AK14" i="58" s="1"/>
  <c r="AM110" i="57"/>
  <c r="AM109" i="57"/>
  <c r="AM108" i="57"/>
  <c r="AM104" i="57"/>
  <c r="AM103" i="57"/>
  <c r="AM102" i="57"/>
  <c r="AM101" i="57"/>
  <c r="AM100" i="57"/>
  <c r="AM99" i="57"/>
  <c r="AM98" i="57"/>
  <c r="AM97" i="57"/>
  <c r="AM96" i="57"/>
  <c r="AM95" i="57"/>
  <c r="AM94" i="57"/>
  <c r="AM93" i="57"/>
  <c r="AM92" i="57"/>
  <c r="AM91" i="57"/>
  <c r="AM90" i="57"/>
  <c r="AM89" i="57"/>
  <c r="AM88" i="57"/>
  <c r="AM87" i="57"/>
  <c r="AM86" i="57"/>
  <c r="AM85" i="57"/>
  <c r="AM84" i="57"/>
  <c r="AM83" i="57"/>
  <c r="AM82" i="57"/>
  <c r="AM81" i="57"/>
  <c r="AM80" i="57"/>
  <c r="AM79" i="57"/>
  <c r="AM78" i="57"/>
  <c r="AM77" i="57"/>
  <c r="AM76" i="57"/>
  <c r="AM75" i="57"/>
  <c r="AM74" i="57"/>
  <c r="AM73" i="57"/>
  <c r="AM72" i="57"/>
  <c r="AM71" i="57"/>
  <c r="AM70" i="57"/>
  <c r="AM69" i="57"/>
  <c r="AM68" i="57"/>
  <c r="AM67" i="57"/>
  <c r="AM66" i="57"/>
  <c r="AM65" i="57"/>
  <c r="AM64" i="57"/>
  <c r="AM63" i="57"/>
  <c r="AM62" i="57"/>
  <c r="AM61" i="57"/>
  <c r="AM60" i="57"/>
  <c r="AM106" i="57"/>
  <c r="AM107" i="57"/>
  <c r="AM105" i="57"/>
  <c r="AN59" i="57"/>
  <c r="Q46" i="58" l="1"/>
  <c r="Q47" i="58"/>
  <c r="R118" i="58"/>
  <c r="S13" i="58"/>
  <c r="S15" i="58" s="1"/>
  <c r="S34" i="58" s="1"/>
  <c r="S38" i="58" s="1"/>
  <c r="T12" i="58"/>
  <c r="R43" i="58"/>
  <c r="R40" i="58"/>
  <c r="AK19" i="58"/>
  <c r="AK25" i="58" s="1"/>
  <c r="T31" i="58"/>
  <c r="T37" i="58" s="1"/>
  <c r="U30" i="58"/>
  <c r="AK33" i="58"/>
  <c r="AL11" i="58"/>
  <c r="T42" i="58"/>
  <c r="T21" i="58"/>
  <c r="T22" i="58" s="1"/>
  <c r="T35" i="58" s="1"/>
  <c r="U20" i="58"/>
  <c r="U27" i="58"/>
  <c r="U36" i="58" s="1"/>
  <c r="V26" i="58"/>
  <c r="AN110" i="57"/>
  <c r="AN109" i="57"/>
  <c r="AN108" i="57"/>
  <c r="AN107" i="57"/>
  <c r="AN106" i="57"/>
  <c r="AN105" i="57"/>
  <c r="AN104" i="57"/>
  <c r="AN103" i="57"/>
  <c r="AN102" i="57"/>
  <c r="AN101" i="57"/>
  <c r="AN100" i="57"/>
  <c r="AN99" i="57"/>
  <c r="AN98" i="57"/>
  <c r="AN97" i="57"/>
  <c r="AN96" i="57"/>
  <c r="AN95" i="57"/>
  <c r="AN94" i="57"/>
  <c r="AN93" i="57"/>
  <c r="AN92" i="57"/>
  <c r="AN91" i="57"/>
  <c r="AN90" i="57"/>
  <c r="AN89" i="57"/>
  <c r="AN88" i="57"/>
  <c r="AN87" i="57"/>
  <c r="AN86" i="57"/>
  <c r="AN85" i="57"/>
  <c r="AN84" i="57"/>
  <c r="AN83" i="57"/>
  <c r="AN82" i="57"/>
  <c r="AN81" i="57"/>
  <c r="AN80" i="57"/>
  <c r="AN79" i="57"/>
  <c r="AN78" i="57"/>
  <c r="AN77" i="57"/>
  <c r="AN76" i="57"/>
  <c r="AN75" i="57"/>
  <c r="AN74" i="57"/>
  <c r="AN73" i="57"/>
  <c r="AN72" i="57"/>
  <c r="AN71" i="57"/>
  <c r="AN70" i="57"/>
  <c r="AN69" i="57"/>
  <c r="AN68" i="57"/>
  <c r="AN67" i="57"/>
  <c r="AN66" i="57"/>
  <c r="AN65" i="57"/>
  <c r="AN64" i="57"/>
  <c r="AN63" i="57"/>
  <c r="AN62" i="57"/>
  <c r="AN61" i="57"/>
  <c r="AN60" i="57"/>
  <c r="AO59" i="57"/>
  <c r="AM111" i="57"/>
  <c r="AL14" i="58" s="1"/>
  <c r="R46" i="58" l="1"/>
  <c r="R47" i="58"/>
  <c r="T13" i="58"/>
  <c r="T15" i="58" s="1"/>
  <c r="T34" i="58" s="1"/>
  <c r="T38" i="58" s="1"/>
  <c r="U12" i="58"/>
  <c r="S40" i="58"/>
  <c r="AL19" i="58"/>
  <c r="AL25" i="58" s="1"/>
  <c r="S43" i="58"/>
  <c r="S118" i="58"/>
  <c r="U42" i="58"/>
  <c r="U21" i="58"/>
  <c r="U22" i="58" s="1"/>
  <c r="U35" i="58" s="1"/>
  <c r="V20" i="58"/>
  <c r="V27" i="58"/>
  <c r="V36" i="58" s="1"/>
  <c r="W26" i="58"/>
  <c r="AL33" i="58"/>
  <c r="AM11" i="58"/>
  <c r="U31" i="58"/>
  <c r="U37" i="58" s="1"/>
  <c r="V30" i="58"/>
  <c r="AN111" i="57"/>
  <c r="AM14" i="58" s="1"/>
  <c r="AO110" i="57"/>
  <c r="AO109" i="57"/>
  <c r="AO108" i="57"/>
  <c r="AO107" i="57"/>
  <c r="AO106" i="57"/>
  <c r="AO105" i="57"/>
  <c r="AO104" i="57"/>
  <c r="AO103" i="57"/>
  <c r="AO102" i="57"/>
  <c r="AO101" i="57"/>
  <c r="AO100" i="57"/>
  <c r="AO99" i="57"/>
  <c r="AO98" i="57"/>
  <c r="AO97" i="57"/>
  <c r="AO96" i="57"/>
  <c r="AO95" i="57"/>
  <c r="AO94" i="57"/>
  <c r="AO93" i="57"/>
  <c r="AO92" i="57"/>
  <c r="AO91" i="57"/>
  <c r="AO90" i="57"/>
  <c r="AO89" i="57"/>
  <c r="AO88" i="57"/>
  <c r="AO87" i="57"/>
  <c r="AO86" i="57"/>
  <c r="AO85" i="57"/>
  <c r="AO84" i="57"/>
  <c r="AO83" i="57"/>
  <c r="AO82" i="57"/>
  <c r="AO81" i="57"/>
  <c r="AO80" i="57"/>
  <c r="AO79" i="57"/>
  <c r="AO78" i="57"/>
  <c r="AO77" i="57"/>
  <c r="AO76" i="57"/>
  <c r="AO75" i="57"/>
  <c r="AO74" i="57"/>
  <c r="AO73" i="57"/>
  <c r="AO72" i="57"/>
  <c r="AO71" i="57"/>
  <c r="AO70" i="57"/>
  <c r="AO69" i="57"/>
  <c r="AO68" i="57"/>
  <c r="AO67" i="57"/>
  <c r="AO66" i="57"/>
  <c r="AO65" i="57"/>
  <c r="AP59" i="57"/>
  <c r="AO64" i="57"/>
  <c r="AO62" i="57"/>
  <c r="AO60" i="57"/>
  <c r="AO63" i="57"/>
  <c r="AO61" i="57"/>
  <c r="S46" i="58" l="1"/>
  <c r="S47" i="58"/>
  <c r="V12" i="58"/>
  <c r="U13" i="58"/>
  <c r="U15" i="58" s="1"/>
  <c r="U34" i="58" s="1"/>
  <c r="U38" i="58" s="1"/>
  <c r="T40" i="58"/>
  <c r="T43" i="58"/>
  <c r="T118" i="58"/>
  <c r="AM19" i="58"/>
  <c r="AM25" i="58" s="1"/>
  <c r="W27" i="58"/>
  <c r="W36" i="58" s="1"/>
  <c r="X26" i="58"/>
  <c r="AM33" i="58"/>
  <c r="AN11" i="58"/>
  <c r="V31" i="58"/>
  <c r="V37" i="58" s="1"/>
  <c r="W30" i="58"/>
  <c r="V42" i="58"/>
  <c r="V21" i="58"/>
  <c r="V22" i="58" s="1"/>
  <c r="V35" i="58" s="1"/>
  <c r="W20" i="58"/>
  <c r="AO111" i="57"/>
  <c r="AN14" i="58" s="1"/>
  <c r="AP107" i="57"/>
  <c r="AP106" i="57"/>
  <c r="AP105" i="57"/>
  <c r="AP110" i="57"/>
  <c r="AP109" i="57"/>
  <c r="AP108" i="57"/>
  <c r="AP64" i="57"/>
  <c r="AP62" i="57"/>
  <c r="AP60" i="57"/>
  <c r="AQ59" i="57"/>
  <c r="AP104" i="57"/>
  <c r="AP101" i="57"/>
  <c r="AP99" i="57"/>
  <c r="AP97" i="57"/>
  <c r="AP94" i="57"/>
  <c r="AP93" i="57"/>
  <c r="AP90" i="57"/>
  <c r="AP89" i="57"/>
  <c r="AP86" i="57"/>
  <c r="AP84" i="57"/>
  <c r="AP83" i="57"/>
  <c r="AP82" i="57"/>
  <c r="AP81" i="57"/>
  <c r="AP80" i="57"/>
  <c r="AP78" i="57"/>
  <c r="AP73" i="57"/>
  <c r="AP72" i="57"/>
  <c r="AP70" i="57"/>
  <c r="AP63" i="57"/>
  <c r="AP61" i="57"/>
  <c r="AP103" i="57"/>
  <c r="AP102" i="57"/>
  <c r="AP100" i="57"/>
  <c r="AP98" i="57"/>
  <c r="AP96" i="57"/>
  <c r="AP95" i="57"/>
  <c r="AP92" i="57"/>
  <c r="AP91" i="57"/>
  <c r="AP88" i="57"/>
  <c r="AP87" i="57"/>
  <c r="AP85" i="57"/>
  <c r="AP79" i="57"/>
  <c r="AP77" i="57"/>
  <c r="AP76" i="57"/>
  <c r="AP75" i="57"/>
  <c r="AP74" i="57"/>
  <c r="AP71" i="57"/>
  <c r="AP69" i="57"/>
  <c r="AP67" i="57"/>
  <c r="AP65" i="57"/>
  <c r="AP68" i="57"/>
  <c r="AP66" i="57"/>
  <c r="T46" i="58" l="1"/>
  <c r="T47" i="58"/>
  <c r="U118" i="58"/>
  <c r="W12" i="58"/>
  <c r="V13" i="58"/>
  <c r="V15" i="58" s="1"/>
  <c r="V34" i="58" s="1"/>
  <c r="V38" i="58" s="1"/>
  <c r="C57" i="58" s="1"/>
  <c r="U40" i="58"/>
  <c r="U43" i="58"/>
  <c r="AN19" i="58"/>
  <c r="AN25" i="58" s="1"/>
  <c r="W42" i="58"/>
  <c r="W21" i="58"/>
  <c r="W22" i="58" s="1"/>
  <c r="W35" i="58" s="1"/>
  <c r="X20" i="58"/>
  <c r="X27" i="58"/>
  <c r="X36" i="58" s="1"/>
  <c r="Y26" i="58"/>
  <c r="AN33" i="58"/>
  <c r="AO11" i="58"/>
  <c r="W31" i="58"/>
  <c r="W37" i="58" s="1"/>
  <c r="X30" i="58"/>
  <c r="AQ110" i="57"/>
  <c r="AQ109" i="57"/>
  <c r="AQ108" i="57"/>
  <c r="AQ104" i="57"/>
  <c r="AQ103" i="57"/>
  <c r="AQ102" i="57"/>
  <c r="AQ101" i="57"/>
  <c r="AQ100" i="57"/>
  <c r="AQ99" i="57"/>
  <c r="AQ98" i="57"/>
  <c r="AQ97" i="57"/>
  <c r="AQ96" i="57"/>
  <c r="AQ95" i="57"/>
  <c r="AQ94" i="57"/>
  <c r="AQ93" i="57"/>
  <c r="AQ92" i="57"/>
  <c r="AQ91" i="57"/>
  <c r="AQ90" i="57"/>
  <c r="AQ89" i="57"/>
  <c r="AQ88" i="57"/>
  <c r="AQ87" i="57"/>
  <c r="AQ86" i="57"/>
  <c r="AQ85" i="57"/>
  <c r="AQ84" i="57"/>
  <c r="AQ83" i="57"/>
  <c r="AQ82" i="57"/>
  <c r="AQ81" i="57"/>
  <c r="AQ80" i="57"/>
  <c r="AQ79" i="57"/>
  <c r="AQ78" i="57"/>
  <c r="AQ77" i="57"/>
  <c r="AQ76" i="57"/>
  <c r="AQ75" i="57"/>
  <c r="AQ74" i="57"/>
  <c r="AQ73" i="57"/>
  <c r="AQ72" i="57"/>
  <c r="AQ71" i="57"/>
  <c r="AQ70" i="57"/>
  <c r="AQ69" i="57"/>
  <c r="AQ68" i="57"/>
  <c r="AQ67" i="57"/>
  <c r="AQ66" i="57"/>
  <c r="AQ65" i="57"/>
  <c r="AQ107" i="57"/>
  <c r="AQ105" i="57"/>
  <c r="AQ64" i="57"/>
  <c r="AQ63" i="57"/>
  <c r="AQ62" i="57"/>
  <c r="AQ61" i="57"/>
  <c r="AQ60" i="57"/>
  <c r="AR59" i="57"/>
  <c r="AQ106" i="57"/>
  <c r="AP111" i="57"/>
  <c r="AO14" i="58" s="1"/>
  <c r="R116" i="58" l="1"/>
  <c r="S116" i="58"/>
  <c r="T116" i="58"/>
  <c r="U116" i="58"/>
  <c r="V116" i="58"/>
  <c r="U46" i="58"/>
  <c r="U47" i="58"/>
  <c r="X12" i="58"/>
  <c r="W13" i="58"/>
  <c r="W15" i="58" s="1"/>
  <c r="W34" i="58" s="1"/>
  <c r="W38" i="58" s="1"/>
  <c r="V40" i="58"/>
  <c r="AO19" i="58"/>
  <c r="AO25" i="58" s="1"/>
  <c r="V43" i="58"/>
  <c r="V118" i="58"/>
  <c r="X31" i="58"/>
  <c r="X37" i="58" s="1"/>
  <c r="Y30" i="58"/>
  <c r="Y27" i="58"/>
  <c r="Y36" i="58" s="1"/>
  <c r="Z26" i="58"/>
  <c r="X21" i="58"/>
  <c r="X22" i="58" s="1"/>
  <c r="X35" i="58" s="1"/>
  <c r="X42" i="58"/>
  <c r="Y20" i="58"/>
  <c r="AP11" i="58"/>
  <c r="AO33" i="58"/>
  <c r="AR110" i="57"/>
  <c r="AR109" i="57"/>
  <c r="AR108" i="57"/>
  <c r="AR107" i="57"/>
  <c r="AR106" i="57"/>
  <c r="AR105" i="57"/>
  <c r="AR104" i="57"/>
  <c r="AR103" i="57"/>
  <c r="AR102" i="57"/>
  <c r="AR101" i="57"/>
  <c r="AR100" i="57"/>
  <c r="AR99" i="57"/>
  <c r="AR98" i="57"/>
  <c r="AR97" i="57"/>
  <c r="AR96" i="57"/>
  <c r="AR95" i="57"/>
  <c r="AR94" i="57"/>
  <c r="AR93" i="57"/>
  <c r="AR92" i="57"/>
  <c r="AR91" i="57"/>
  <c r="AR90" i="57"/>
  <c r="AR89" i="57"/>
  <c r="AR88" i="57"/>
  <c r="AR87" i="57"/>
  <c r="AR86" i="57"/>
  <c r="AR85" i="57"/>
  <c r="AR84" i="57"/>
  <c r="AR83" i="57"/>
  <c r="AR82" i="57"/>
  <c r="AR81" i="57"/>
  <c r="AR80" i="57"/>
  <c r="AR79" i="57"/>
  <c r="AR78" i="57"/>
  <c r="AR77" i="57"/>
  <c r="AR76" i="57"/>
  <c r="AR75" i="57"/>
  <c r="AR74" i="57"/>
  <c r="AR73" i="57"/>
  <c r="AR72" i="57"/>
  <c r="AR71" i="57"/>
  <c r="AR70" i="57"/>
  <c r="AR69" i="57"/>
  <c r="AR68" i="57"/>
  <c r="AR67" i="57"/>
  <c r="AR66" i="57"/>
  <c r="AR65" i="57"/>
  <c r="AR64" i="57"/>
  <c r="AR63" i="57"/>
  <c r="AR62" i="57"/>
  <c r="AR61" i="57"/>
  <c r="AR60" i="57"/>
  <c r="AS59" i="57"/>
  <c r="AQ111" i="57"/>
  <c r="AP14" i="58" s="1"/>
  <c r="V46" i="58" l="1"/>
  <c r="V47" i="58"/>
  <c r="Y12" i="58"/>
  <c r="X13" i="58"/>
  <c r="X15" i="58" s="1"/>
  <c r="X34" i="58" s="1"/>
  <c r="X38" i="58" s="1"/>
  <c r="W118" i="58"/>
  <c r="W40" i="58"/>
  <c r="W43" i="58"/>
  <c r="AP19" i="58"/>
  <c r="AP25" i="58" s="1"/>
  <c r="Y31" i="58"/>
  <c r="Y37" i="58" s="1"/>
  <c r="Z30" i="58"/>
  <c r="AP33" i="58"/>
  <c r="AQ11" i="58"/>
  <c r="Z27" i="58"/>
  <c r="Z36" i="58" s="1"/>
  <c r="AA26" i="58"/>
  <c r="Y21" i="58"/>
  <c r="Y22" i="58" s="1"/>
  <c r="Y35" i="58" s="1"/>
  <c r="Y42" i="58"/>
  <c r="Z20" i="58"/>
  <c r="AS64" i="57"/>
  <c r="AS63" i="57"/>
  <c r="AS62" i="57"/>
  <c r="AS61" i="57"/>
  <c r="AS60" i="57"/>
  <c r="AS104" i="57"/>
  <c r="AS102" i="57"/>
  <c r="AS101" i="57"/>
  <c r="AS100" i="57"/>
  <c r="AS97" i="57"/>
  <c r="AS96" i="57"/>
  <c r="AS93" i="57"/>
  <c r="AS91" i="57"/>
  <c r="AS90" i="57"/>
  <c r="AS89" i="57"/>
  <c r="AS87" i="57"/>
  <c r="AS86" i="57"/>
  <c r="AS79" i="57"/>
  <c r="AS75" i="57"/>
  <c r="AS73" i="57"/>
  <c r="AS72" i="57"/>
  <c r="AS69" i="57"/>
  <c r="AS67" i="57"/>
  <c r="AS66" i="57"/>
  <c r="AS110" i="57"/>
  <c r="AS109" i="57"/>
  <c r="AS107" i="57"/>
  <c r="AS105" i="57"/>
  <c r="AS106" i="57"/>
  <c r="AS103" i="57"/>
  <c r="AS99" i="57"/>
  <c r="AS98" i="57"/>
  <c r="AS95" i="57"/>
  <c r="AS94" i="57"/>
  <c r="AS92" i="57"/>
  <c r="AS88" i="57"/>
  <c r="AS85" i="57"/>
  <c r="AS84" i="57"/>
  <c r="AS83" i="57"/>
  <c r="AS82" i="57"/>
  <c r="AS81" i="57"/>
  <c r="AS80" i="57"/>
  <c r="AS78" i="57"/>
  <c r="AS77" i="57"/>
  <c r="AS76" i="57"/>
  <c r="AS74" i="57"/>
  <c r="AS71" i="57"/>
  <c r="AS70" i="57"/>
  <c r="AS68" i="57"/>
  <c r="AS65" i="57"/>
  <c r="AS108" i="57"/>
  <c r="AT59" i="57"/>
  <c r="AR111" i="57"/>
  <c r="AQ14" i="58" s="1"/>
  <c r="W46" i="58" l="1"/>
  <c r="X43" i="58"/>
  <c r="X47" i="58" s="1"/>
  <c r="W47" i="58"/>
  <c r="Y13" i="58"/>
  <c r="Y15" i="58" s="1"/>
  <c r="Y34" i="58" s="1"/>
  <c r="Y38" i="58" s="1"/>
  <c r="Z12" i="58"/>
  <c r="X118" i="58"/>
  <c r="X40" i="58"/>
  <c r="AQ19" i="58"/>
  <c r="AQ25" i="58" s="1"/>
  <c r="Z42" i="58"/>
  <c r="Z21" i="58"/>
  <c r="Z22" i="58" s="1"/>
  <c r="Z35" i="58" s="1"/>
  <c r="AA20" i="58"/>
  <c r="AA27" i="58"/>
  <c r="AA36" i="58" s="1"/>
  <c r="AB26" i="58"/>
  <c r="Z31" i="58"/>
  <c r="Z37" i="58" s="1"/>
  <c r="AA30" i="58"/>
  <c r="AQ33" i="58"/>
  <c r="AR11" i="58"/>
  <c r="AS111" i="57"/>
  <c r="AR14" i="58" s="1"/>
  <c r="AT110" i="57"/>
  <c r="AT109" i="57"/>
  <c r="AT108" i="57"/>
  <c r="AT107" i="57"/>
  <c r="AT106" i="57"/>
  <c r="AT105" i="57"/>
  <c r="AU59" i="57"/>
  <c r="AT104" i="57"/>
  <c r="AT103" i="57"/>
  <c r="AT102" i="57"/>
  <c r="AT101" i="57"/>
  <c r="AT100" i="57"/>
  <c r="AT99" i="57"/>
  <c r="AT98" i="57"/>
  <c r="AT97" i="57"/>
  <c r="AT96" i="57"/>
  <c r="AT95" i="57"/>
  <c r="AT94" i="57"/>
  <c r="AT93" i="57"/>
  <c r="AT92" i="57"/>
  <c r="AT91" i="57"/>
  <c r="AT90" i="57"/>
  <c r="AT89" i="57"/>
  <c r="AT88" i="57"/>
  <c r="AT87" i="57"/>
  <c r="AT86" i="57"/>
  <c r="AT85" i="57"/>
  <c r="AT84" i="57"/>
  <c r="AT83" i="57"/>
  <c r="AT82" i="57"/>
  <c r="AT81" i="57"/>
  <c r="AT80" i="57"/>
  <c r="AT79" i="57"/>
  <c r="AT78" i="57"/>
  <c r="AT77" i="57"/>
  <c r="AT76" i="57"/>
  <c r="AT75" i="57"/>
  <c r="AT74" i="57"/>
  <c r="AT73" i="57"/>
  <c r="AT72" i="57"/>
  <c r="AT71" i="57"/>
  <c r="AT70" i="57"/>
  <c r="AT69" i="57"/>
  <c r="AT68" i="57"/>
  <c r="AT67" i="57"/>
  <c r="AT66" i="57"/>
  <c r="AT65" i="57"/>
  <c r="AT63" i="57"/>
  <c r="AT61" i="57"/>
  <c r="AT60" i="57"/>
  <c r="AT64" i="57"/>
  <c r="AT62" i="57"/>
  <c r="X46" i="58" l="1"/>
  <c r="Y43" i="58"/>
  <c r="Y47" i="58" s="1"/>
  <c r="AA12" i="58"/>
  <c r="Z13" i="58"/>
  <c r="Z15" i="58" s="1"/>
  <c r="Z34" i="58" s="1"/>
  <c r="Z38" i="58" s="1"/>
  <c r="Y118" i="58"/>
  <c r="Y40" i="58"/>
  <c r="AR19" i="58"/>
  <c r="AR25" i="58" s="1"/>
  <c r="AR33" i="58"/>
  <c r="AS11" i="58"/>
  <c r="AA31" i="58"/>
  <c r="AA37" i="58" s="1"/>
  <c r="AB30" i="58"/>
  <c r="AA42" i="58"/>
  <c r="AA21" i="58"/>
  <c r="AA22" i="58" s="1"/>
  <c r="AA35" i="58" s="1"/>
  <c r="AB20" i="58"/>
  <c r="AB27" i="58"/>
  <c r="AB36" i="58" s="1"/>
  <c r="AC26" i="58"/>
  <c r="AU110" i="57"/>
  <c r="AU109" i="57"/>
  <c r="AU108" i="57"/>
  <c r="AU107" i="57"/>
  <c r="AU106" i="57"/>
  <c r="AU105" i="57"/>
  <c r="AU104" i="57"/>
  <c r="AU103" i="57"/>
  <c r="AU102" i="57"/>
  <c r="AU101" i="57"/>
  <c r="AU100" i="57"/>
  <c r="AU99" i="57"/>
  <c r="AU98" i="57"/>
  <c r="AU97" i="57"/>
  <c r="AU96" i="57"/>
  <c r="AU95" i="57"/>
  <c r="AU94" i="57"/>
  <c r="AU93" i="57"/>
  <c r="AU92" i="57"/>
  <c r="AU91" i="57"/>
  <c r="AU90" i="57"/>
  <c r="AU89" i="57"/>
  <c r="AU88" i="57"/>
  <c r="AU87" i="57"/>
  <c r="AU86" i="57"/>
  <c r="AU85" i="57"/>
  <c r="AU84" i="57"/>
  <c r="AU83" i="57"/>
  <c r="AU82" i="57"/>
  <c r="AU81" i="57"/>
  <c r="AU80" i="57"/>
  <c r="AU79" i="57"/>
  <c r="AU78" i="57"/>
  <c r="AU77" i="57"/>
  <c r="AU76" i="57"/>
  <c r="AU75" i="57"/>
  <c r="AU74" i="57"/>
  <c r="AU73" i="57"/>
  <c r="AU72" i="57"/>
  <c r="AU71" i="57"/>
  <c r="AU70" i="57"/>
  <c r="AU69" i="57"/>
  <c r="AU68" i="57"/>
  <c r="AU67" i="57"/>
  <c r="AU66" i="57"/>
  <c r="AU65" i="57"/>
  <c r="AU64" i="57"/>
  <c r="AU63" i="57"/>
  <c r="AU61" i="57"/>
  <c r="AV59" i="57"/>
  <c r="AU62" i="57"/>
  <c r="AU60" i="57"/>
  <c r="AT111" i="57"/>
  <c r="AS14" i="58" s="1"/>
  <c r="Y46" i="58" l="1"/>
  <c r="Z118" i="58"/>
  <c r="AA13" i="58"/>
  <c r="AA15" i="58" s="1"/>
  <c r="AA34" i="58" s="1"/>
  <c r="AA38" i="58" s="1"/>
  <c r="C58" i="58" s="1"/>
  <c r="AB12" i="58"/>
  <c r="Z40" i="58"/>
  <c r="Z43" i="58"/>
  <c r="AS19" i="58"/>
  <c r="AS25" i="58" s="1"/>
  <c r="AB31" i="58"/>
  <c r="AB37" i="58" s="1"/>
  <c r="AC30" i="58"/>
  <c r="AC27" i="58"/>
  <c r="AC36" i="58" s="1"/>
  <c r="AD26" i="58"/>
  <c r="AB42" i="58"/>
  <c r="AB21" i="58"/>
  <c r="AB22" i="58" s="1"/>
  <c r="AB35" i="58" s="1"/>
  <c r="AC20" i="58"/>
  <c r="AS33" i="58"/>
  <c r="AT11" i="58"/>
  <c r="AU111" i="57"/>
  <c r="AT14" i="58" s="1"/>
  <c r="AV110" i="57"/>
  <c r="AV109" i="57"/>
  <c r="AV108" i="57"/>
  <c r="AV107" i="57"/>
  <c r="AV106" i="57"/>
  <c r="AV105" i="57"/>
  <c r="AV104" i="57"/>
  <c r="AV103" i="57"/>
  <c r="AV102" i="57"/>
  <c r="AV101" i="57"/>
  <c r="AV100" i="57"/>
  <c r="AV99" i="57"/>
  <c r="AV98" i="57"/>
  <c r="AV97" i="57"/>
  <c r="AV96" i="57"/>
  <c r="AV95" i="57"/>
  <c r="AV94" i="57"/>
  <c r="AV93" i="57"/>
  <c r="AV92" i="57"/>
  <c r="AV91" i="57"/>
  <c r="AV90" i="57"/>
  <c r="AV89" i="57"/>
  <c r="AV88" i="57"/>
  <c r="AV87" i="57"/>
  <c r="AV86" i="57"/>
  <c r="AV85" i="57"/>
  <c r="AV84" i="57"/>
  <c r="AV83" i="57"/>
  <c r="AV82" i="57"/>
  <c r="AV81" i="57"/>
  <c r="AV80" i="57"/>
  <c r="AV79" i="57"/>
  <c r="AV78" i="57"/>
  <c r="AV77" i="57"/>
  <c r="AV76" i="57"/>
  <c r="AV75" i="57"/>
  <c r="AV74" i="57"/>
  <c r="AV73" i="57"/>
  <c r="AV72" i="57"/>
  <c r="AV71" i="57"/>
  <c r="AV70" i="57"/>
  <c r="AV69" i="57"/>
  <c r="AV68" i="57"/>
  <c r="AV67" i="57"/>
  <c r="AV66" i="57"/>
  <c r="AV65" i="57"/>
  <c r="AV64" i="57"/>
  <c r="AV63" i="57"/>
  <c r="AV62" i="57"/>
  <c r="AV61" i="57"/>
  <c r="AV60" i="57"/>
  <c r="AW59" i="57"/>
  <c r="W116" i="58" l="1"/>
  <c r="X116" i="58"/>
  <c r="Y116" i="58"/>
  <c r="Z116" i="58"/>
  <c r="AA116" i="58"/>
  <c r="Z46" i="58"/>
  <c r="Z47" i="58"/>
  <c r="AB13" i="58"/>
  <c r="AB15" i="58" s="1"/>
  <c r="AB34" i="58" s="1"/>
  <c r="AB38" i="58" s="1"/>
  <c r="AC12" i="58"/>
  <c r="AA118" i="58"/>
  <c r="AA40" i="58"/>
  <c r="AA43" i="58"/>
  <c r="AT19" i="58"/>
  <c r="AT25" i="58" s="1"/>
  <c r="AC42" i="58"/>
  <c r="AC21" i="58"/>
  <c r="AC22" i="58" s="1"/>
  <c r="AC35" i="58" s="1"/>
  <c r="AD20" i="58"/>
  <c r="AC31" i="58"/>
  <c r="AC37" i="58" s="1"/>
  <c r="AD30" i="58"/>
  <c r="AD27" i="58"/>
  <c r="AD36" i="58" s="1"/>
  <c r="AE26" i="58"/>
  <c r="AT33" i="58"/>
  <c r="AU11" i="58"/>
  <c r="AW110" i="57"/>
  <c r="C110" i="57" s="1"/>
  <c r="AW109" i="57"/>
  <c r="C109" i="57" s="1"/>
  <c r="AW108" i="57"/>
  <c r="C108" i="57" s="1"/>
  <c r="AW107" i="57"/>
  <c r="C107" i="57" s="1"/>
  <c r="AW106" i="57"/>
  <c r="C106" i="57" s="1"/>
  <c r="AW104" i="57"/>
  <c r="C104" i="57" s="1"/>
  <c r="AW103" i="57"/>
  <c r="C103" i="57" s="1"/>
  <c r="AW102" i="57"/>
  <c r="C102" i="57" s="1"/>
  <c r="AW101" i="57"/>
  <c r="C101" i="57" s="1"/>
  <c r="AW100" i="57"/>
  <c r="C100" i="57" s="1"/>
  <c r="AW99" i="57"/>
  <c r="C99" i="57" s="1"/>
  <c r="AW98" i="57"/>
  <c r="C98" i="57" s="1"/>
  <c r="AW97" i="57"/>
  <c r="C97" i="57" s="1"/>
  <c r="AW96" i="57"/>
  <c r="C96" i="57" s="1"/>
  <c r="AW95" i="57"/>
  <c r="C95" i="57" s="1"/>
  <c r="AW94" i="57"/>
  <c r="C94" i="57" s="1"/>
  <c r="AW93" i="57"/>
  <c r="C93" i="57" s="1"/>
  <c r="AW92" i="57"/>
  <c r="C92" i="57" s="1"/>
  <c r="AW91" i="57"/>
  <c r="C91" i="57" s="1"/>
  <c r="AW90" i="57"/>
  <c r="C90" i="57" s="1"/>
  <c r="AW89" i="57"/>
  <c r="C89" i="57" s="1"/>
  <c r="AW88" i="57"/>
  <c r="C88" i="57" s="1"/>
  <c r="AW87" i="57"/>
  <c r="C87" i="57" s="1"/>
  <c r="AW86" i="57"/>
  <c r="C86" i="57" s="1"/>
  <c r="AW85" i="57"/>
  <c r="C85" i="57" s="1"/>
  <c r="AW84" i="57"/>
  <c r="C84" i="57" s="1"/>
  <c r="AW83" i="57"/>
  <c r="C83" i="57" s="1"/>
  <c r="AW82" i="57"/>
  <c r="C82" i="57" s="1"/>
  <c r="AW81" i="57"/>
  <c r="C81" i="57" s="1"/>
  <c r="AW80" i="57"/>
  <c r="C80" i="57" s="1"/>
  <c r="AW79" i="57"/>
  <c r="C79" i="57" s="1"/>
  <c r="AW78" i="57"/>
  <c r="C78" i="57" s="1"/>
  <c r="AW77" i="57"/>
  <c r="C77" i="57" s="1"/>
  <c r="AW76" i="57"/>
  <c r="C76" i="57" s="1"/>
  <c r="AW75" i="57"/>
  <c r="C75" i="57" s="1"/>
  <c r="AW74" i="57"/>
  <c r="C74" i="57" s="1"/>
  <c r="AW73" i="57"/>
  <c r="C73" i="57" s="1"/>
  <c r="AW72" i="57"/>
  <c r="C72" i="57" s="1"/>
  <c r="AW71" i="57"/>
  <c r="C71" i="57" s="1"/>
  <c r="AW70" i="57"/>
  <c r="C70" i="57" s="1"/>
  <c r="AW69" i="57"/>
  <c r="C69" i="57" s="1"/>
  <c r="AW68" i="57"/>
  <c r="C68" i="57" s="1"/>
  <c r="AW67" i="57"/>
  <c r="C67" i="57" s="1"/>
  <c r="AW66" i="57"/>
  <c r="C66" i="57" s="1"/>
  <c r="AW65" i="57"/>
  <c r="C65" i="57" s="1"/>
  <c r="AW105" i="57"/>
  <c r="C105" i="57" s="1"/>
  <c r="AW64" i="57"/>
  <c r="C64" i="57" s="1"/>
  <c r="AW63" i="57"/>
  <c r="C63" i="57" s="1"/>
  <c r="AW62" i="57"/>
  <c r="C62" i="57" s="1"/>
  <c r="AW61" i="57"/>
  <c r="C61" i="57" s="1"/>
  <c r="AW60" i="57"/>
  <c r="AV111" i="57"/>
  <c r="AU14" i="58" s="1"/>
  <c r="AA46" i="58" l="1"/>
  <c r="AA47" i="58"/>
  <c r="AD12" i="58"/>
  <c r="AC13" i="58"/>
  <c r="AC15" i="58" s="1"/>
  <c r="AC34" i="58" s="1"/>
  <c r="AC38" i="58" s="1"/>
  <c r="AB43" i="58"/>
  <c r="AB40" i="58"/>
  <c r="AB118" i="58"/>
  <c r="AU19" i="58"/>
  <c r="AU25" i="58" s="1"/>
  <c r="AE27" i="58"/>
  <c r="AE36" i="58" s="1"/>
  <c r="AF26" i="58"/>
  <c r="AU33" i="58"/>
  <c r="AV11" i="58"/>
  <c r="AD31" i="58"/>
  <c r="AD37" i="58" s="1"/>
  <c r="AE30" i="58"/>
  <c r="AD42" i="58"/>
  <c r="AD21" i="58"/>
  <c r="AD22" i="58" s="1"/>
  <c r="AD35" i="58" s="1"/>
  <c r="AE20" i="58"/>
  <c r="AF20" i="58" s="1"/>
  <c r="AW111" i="57"/>
  <c r="C60" i="57"/>
  <c r="AB46" i="58" l="1"/>
  <c r="AB47" i="58"/>
  <c r="AV33" i="58"/>
  <c r="B63" i="58"/>
  <c r="AD13" i="58"/>
  <c r="AD15" i="58" s="1"/>
  <c r="AD34" i="58" s="1"/>
  <c r="AD38" i="58" s="1"/>
  <c r="AE12" i="58"/>
  <c r="AC40" i="58"/>
  <c r="AC43" i="58"/>
  <c r="AC118" i="58"/>
  <c r="E113" i="57"/>
  <c r="AV14" i="58"/>
  <c r="AG20" i="58"/>
  <c r="AF21" i="58"/>
  <c r="AF22" i="58" s="1"/>
  <c r="AF35" i="58" s="1"/>
  <c r="AE31" i="58"/>
  <c r="AE37" i="58" s="1"/>
  <c r="AF30" i="58"/>
  <c r="AF27" i="58"/>
  <c r="AG26" i="58"/>
  <c r="AE42" i="58"/>
  <c r="AF42" i="58" s="1"/>
  <c r="AE21" i="58"/>
  <c r="AE22" i="58" s="1"/>
  <c r="AC46" i="58" l="1"/>
  <c r="AD118" i="58"/>
  <c r="AC47" i="58"/>
  <c r="AE13" i="58"/>
  <c r="AE15" i="58" s="1"/>
  <c r="AE34" i="58" s="1"/>
  <c r="AF12" i="58"/>
  <c r="E115" i="57"/>
  <c r="E49" i="58"/>
  <c r="AD40" i="58"/>
  <c r="AD43" i="58"/>
  <c r="AV19" i="58"/>
  <c r="AV25" i="58" s="1"/>
  <c r="AH26" i="58"/>
  <c r="AG27" i="58"/>
  <c r="AG36" i="58" s="1"/>
  <c r="AH20" i="58"/>
  <c r="AG21" i="58"/>
  <c r="AG22" i="58" s="1"/>
  <c r="AG35" i="58" s="1"/>
  <c r="AG42" i="58"/>
  <c r="AF36" i="58"/>
  <c r="AF31" i="58"/>
  <c r="AG30" i="58"/>
  <c r="AE35" i="58"/>
  <c r="Q51" i="58" l="1"/>
  <c r="P59" i="58"/>
  <c r="AD46" i="58"/>
  <c r="AD47" i="58"/>
  <c r="F49" i="58"/>
  <c r="P60" i="58" s="1"/>
  <c r="AE38" i="58"/>
  <c r="AF13" i="58"/>
  <c r="AF15" i="58" s="1"/>
  <c r="AF34" i="58" s="1"/>
  <c r="AG12" i="58"/>
  <c r="AG31" i="58"/>
  <c r="AG37" i="58" s="1"/>
  <c r="AH30" i="58"/>
  <c r="AF37" i="58"/>
  <c r="AI20" i="58"/>
  <c r="AH21" i="58"/>
  <c r="AH22" i="58" s="1"/>
  <c r="AH42" i="58"/>
  <c r="AI26" i="58"/>
  <c r="AH27" i="58"/>
  <c r="AE118" i="58" l="1"/>
  <c r="AE40" i="58"/>
  <c r="AE43" i="58"/>
  <c r="AE46" i="58" s="1"/>
  <c r="AF38" i="58"/>
  <c r="AH12" i="58"/>
  <c r="AG13" i="58"/>
  <c r="AG15" i="58" s="1"/>
  <c r="AG34" i="58" s="1"/>
  <c r="AG38" i="58" s="1"/>
  <c r="AI27" i="58"/>
  <c r="AI36" i="58" s="1"/>
  <c r="AJ26" i="58"/>
  <c r="AH31" i="58"/>
  <c r="AI30" i="58"/>
  <c r="AH36" i="58"/>
  <c r="AJ20" i="58"/>
  <c r="AI42" i="58"/>
  <c r="AI21" i="58"/>
  <c r="AI22" i="58" s="1"/>
  <c r="AI35" i="58" s="1"/>
  <c r="AH35" i="58"/>
  <c r="C59" i="58" l="1"/>
  <c r="AF118" i="58"/>
  <c r="AE47" i="58"/>
  <c r="AF43" i="58"/>
  <c r="AF46" i="58" s="1"/>
  <c r="AF40" i="58"/>
  <c r="AG40" i="58" s="1"/>
  <c r="AG43" i="58"/>
  <c r="AG47" i="58" s="1"/>
  <c r="AG118" i="58"/>
  <c r="AH13" i="58"/>
  <c r="AH15" i="58" s="1"/>
  <c r="AH34" i="58" s="1"/>
  <c r="AI12" i="58"/>
  <c r="AI31" i="58"/>
  <c r="AI37" i="58" s="1"/>
  <c r="AJ30" i="58"/>
  <c r="AK26" i="58"/>
  <c r="AJ27" i="58"/>
  <c r="AK20" i="58"/>
  <c r="AL20" i="58" s="1"/>
  <c r="AJ42" i="58"/>
  <c r="AJ21" i="58"/>
  <c r="AJ22" i="58" s="1"/>
  <c r="AH37" i="58"/>
  <c r="AB116" i="58" l="1"/>
  <c r="AC116" i="58"/>
  <c r="AD116" i="58"/>
  <c r="AE116" i="58"/>
  <c r="AF116" i="58"/>
  <c r="AF47" i="58"/>
  <c r="AH38" i="58"/>
  <c r="AG46" i="58"/>
  <c r="AI13" i="58"/>
  <c r="AI15" i="58" s="1"/>
  <c r="AI34" i="58" s="1"/>
  <c r="AI38" i="58" s="1"/>
  <c r="AJ12" i="58"/>
  <c r="AK27" i="58"/>
  <c r="AK36" i="58" s="1"/>
  <c r="AL26" i="58"/>
  <c r="AL21" i="58"/>
  <c r="AL22" i="58" s="1"/>
  <c r="AL35" i="58" s="1"/>
  <c r="AM20" i="58"/>
  <c r="AN20" i="58" s="1"/>
  <c r="AJ35" i="58"/>
  <c r="AJ31" i="58"/>
  <c r="AJ37" i="58" s="1"/>
  <c r="AK30" i="58"/>
  <c r="AJ36" i="58"/>
  <c r="AK42" i="58"/>
  <c r="AL42" i="58" s="1"/>
  <c r="AK21" i="58"/>
  <c r="AK22" i="58" s="1"/>
  <c r="AK35" i="58" s="1"/>
  <c r="AH43" i="58" l="1"/>
  <c r="AH46" i="58" s="1"/>
  <c r="AH40" i="58"/>
  <c r="AI40" i="58" s="1"/>
  <c r="AH118" i="58"/>
  <c r="AI118" i="58"/>
  <c r="AI43" i="58"/>
  <c r="AI47" i="58" s="1"/>
  <c r="AJ13" i="58"/>
  <c r="AJ15" i="58" s="1"/>
  <c r="AJ34" i="58" s="1"/>
  <c r="AJ38" i="58" s="1"/>
  <c r="AK12" i="58"/>
  <c r="AO20" i="58"/>
  <c r="AN21" i="58"/>
  <c r="AN22" i="58" s="1"/>
  <c r="AN35" i="58" s="1"/>
  <c r="AK31" i="58"/>
  <c r="AK37" i="58" s="1"/>
  <c r="AL30" i="58"/>
  <c r="AM42" i="58"/>
  <c r="AN42" i="58" s="1"/>
  <c r="AM21" i="58"/>
  <c r="AM22" i="58" s="1"/>
  <c r="AM35" i="58" s="1"/>
  <c r="AL27" i="58"/>
  <c r="AM26" i="58"/>
  <c r="AH47" i="58" l="1"/>
  <c r="AI46" i="58"/>
  <c r="AK13" i="58"/>
  <c r="AK15" i="58" s="1"/>
  <c r="AK34" i="58" s="1"/>
  <c r="AK38" i="58" s="1"/>
  <c r="C60" i="58" s="1"/>
  <c r="AL12" i="58"/>
  <c r="AJ43" i="58"/>
  <c r="AJ47" i="58" s="1"/>
  <c r="AJ40" i="58"/>
  <c r="AO42" i="58"/>
  <c r="AO21" i="58"/>
  <c r="AO22" i="58" s="1"/>
  <c r="AO35" i="58" s="1"/>
  <c r="AP20" i="58"/>
  <c r="AM27" i="58"/>
  <c r="AM36" i="58" s="1"/>
  <c r="AN26" i="58"/>
  <c r="AL36" i="58"/>
  <c r="AJ118" i="58"/>
  <c r="AL31" i="58"/>
  <c r="AM30" i="58"/>
  <c r="AG116" i="58" l="1"/>
  <c r="AH116" i="58"/>
  <c r="AI116" i="58"/>
  <c r="AJ116" i="58"/>
  <c r="AK116" i="58"/>
  <c r="AJ46" i="58"/>
  <c r="AK118" i="58"/>
  <c r="AK43" i="58"/>
  <c r="AK47" i="58" s="1"/>
  <c r="AK40" i="58"/>
  <c r="AL13" i="58"/>
  <c r="AL15" i="58" s="1"/>
  <c r="AL34" i="58" s="1"/>
  <c r="AM12" i="58"/>
  <c r="AP21" i="58"/>
  <c r="AP22" i="58" s="1"/>
  <c r="AP42" i="58"/>
  <c r="AQ20" i="58"/>
  <c r="AM31" i="58"/>
  <c r="AM37" i="58" s="1"/>
  <c r="AN30" i="58"/>
  <c r="AN27" i="58"/>
  <c r="AN36" i="58" s="1"/>
  <c r="AO26" i="58"/>
  <c r="AL37" i="58"/>
  <c r="AK46" i="58" l="1"/>
  <c r="AL38" i="58"/>
  <c r="AM13" i="58"/>
  <c r="AM15" i="58" s="1"/>
  <c r="AM34" i="58" s="1"/>
  <c r="AM38" i="58" s="1"/>
  <c r="AN12" i="58"/>
  <c r="AN31" i="58"/>
  <c r="AN37" i="58" s="1"/>
  <c r="AO30" i="58"/>
  <c r="AO27" i="58"/>
  <c r="AO36" i="58" s="1"/>
  <c r="AP26" i="58"/>
  <c r="AP35" i="58"/>
  <c r="AR20" i="58"/>
  <c r="AQ42" i="58"/>
  <c r="AQ21" i="58"/>
  <c r="AQ22" i="58" s="1"/>
  <c r="AQ35" i="58" s="1"/>
  <c r="AL118" i="58" l="1"/>
  <c r="AL43" i="58"/>
  <c r="AL46" i="58" s="1"/>
  <c r="AL40" i="58"/>
  <c r="AM40" i="58" s="1"/>
  <c r="AM43" i="58"/>
  <c r="AM47" i="58" s="1"/>
  <c r="AM118" i="58"/>
  <c r="AO12" i="58"/>
  <c r="AN13" i="58"/>
  <c r="AN15" i="58" s="1"/>
  <c r="AN34" i="58" s="1"/>
  <c r="AN38" i="58" s="1"/>
  <c r="AS20" i="58"/>
  <c r="AR42" i="58"/>
  <c r="AR21" i="58"/>
  <c r="AR22" i="58" s="1"/>
  <c r="AR35" i="58" s="1"/>
  <c r="AO31" i="58"/>
  <c r="AP30" i="58"/>
  <c r="AP27" i="58"/>
  <c r="AQ26" i="58"/>
  <c r="AN118" i="58" l="1"/>
  <c r="AL47" i="58"/>
  <c r="AM46" i="58"/>
  <c r="AP12" i="58"/>
  <c r="AO13" i="58"/>
  <c r="AO15" i="58" s="1"/>
  <c r="AO34" i="58" s="1"/>
  <c r="AN40" i="58"/>
  <c r="AN43" i="58"/>
  <c r="AN47" i="58" s="1"/>
  <c r="AQ27" i="58"/>
  <c r="AQ36" i="58" s="1"/>
  <c r="AR26" i="58"/>
  <c r="AS21" i="58"/>
  <c r="AS22" i="58" s="1"/>
  <c r="AS42" i="58"/>
  <c r="AT20" i="58"/>
  <c r="AP36" i="58"/>
  <c r="AP31" i="58"/>
  <c r="AP37" i="58" s="1"/>
  <c r="AQ30" i="58"/>
  <c r="AO37" i="58"/>
  <c r="AN46" i="58" l="1"/>
  <c r="AO38" i="58"/>
  <c r="AQ12" i="58"/>
  <c r="AP13" i="58"/>
  <c r="AP15" i="58" s="1"/>
  <c r="AP34" i="58" s="1"/>
  <c r="AP38" i="58" s="1"/>
  <c r="AS35" i="58"/>
  <c r="AQ31" i="58"/>
  <c r="AQ37" i="58" s="1"/>
  <c r="AR30" i="58"/>
  <c r="AS26" i="58"/>
  <c r="AR27" i="58"/>
  <c r="AU20" i="58"/>
  <c r="AV20" i="58" s="1"/>
  <c r="AT42" i="58"/>
  <c r="AT21" i="58"/>
  <c r="AT22" i="58" s="1"/>
  <c r="AT35" i="58" s="1"/>
  <c r="C61" i="58" l="1"/>
  <c r="AV21" i="58"/>
  <c r="AV22" i="58" s="1"/>
  <c r="AV35" i="58" s="1"/>
  <c r="AO118" i="58"/>
  <c r="AO40" i="58"/>
  <c r="AP40" i="58" s="1"/>
  <c r="AO43" i="58"/>
  <c r="AO46" i="58" s="1"/>
  <c r="AR12" i="58"/>
  <c r="AQ13" i="58"/>
  <c r="AQ15" i="58" s="1"/>
  <c r="AQ34" i="58" s="1"/>
  <c r="AQ38" i="58" s="1"/>
  <c r="AP118" i="58"/>
  <c r="AP43" i="58"/>
  <c r="AP47" i="58" s="1"/>
  <c r="AR36" i="58"/>
  <c r="AU21" i="58"/>
  <c r="AU22" i="58" s="1"/>
  <c r="AU35" i="58" s="1"/>
  <c r="AU42" i="58"/>
  <c r="AV42" i="58" s="1"/>
  <c r="AT26" i="58"/>
  <c r="AS27" i="58"/>
  <c r="AS36" i="58" s="1"/>
  <c r="AR31" i="58"/>
  <c r="AR37" i="58" s="1"/>
  <c r="AS30" i="58"/>
  <c r="AL116" i="58" l="1"/>
  <c r="AM116" i="58"/>
  <c r="AN116" i="58"/>
  <c r="AO116" i="58"/>
  <c r="AP116" i="58"/>
  <c r="AO47" i="58"/>
  <c r="AQ43" i="58"/>
  <c r="AQ47" i="58" s="1"/>
  <c r="AQ118" i="58"/>
  <c r="AQ40" i="58"/>
  <c r="AS12" i="58"/>
  <c r="AR13" i="58"/>
  <c r="AR15" i="58" s="1"/>
  <c r="AR34" i="58" s="1"/>
  <c r="AR38" i="58" s="1"/>
  <c r="AP46" i="58"/>
  <c r="AS31" i="58"/>
  <c r="AS37" i="58" s="1"/>
  <c r="AT30" i="58"/>
  <c r="AT27" i="58"/>
  <c r="AU26" i="58"/>
  <c r="C23" i="58"/>
  <c r="AU27" i="58" l="1"/>
  <c r="AU36" i="58" s="1"/>
  <c r="AV26" i="58"/>
  <c r="AV27" i="58" s="1"/>
  <c r="AV36" i="58" s="1"/>
  <c r="AS13" i="58"/>
  <c r="AS15" i="58" s="1"/>
  <c r="AS34" i="58" s="1"/>
  <c r="AS38" i="58" s="1"/>
  <c r="AT12" i="58"/>
  <c r="AQ46" i="58"/>
  <c r="AR43" i="58"/>
  <c r="AR47" i="58" s="1"/>
  <c r="AR118" i="58"/>
  <c r="AR40" i="58"/>
  <c r="AT31" i="58"/>
  <c r="AT37" i="58" s="1"/>
  <c r="AU30" i="58"/>
  <c r="AT36" i="58"/>
  <c r="C28" i="58" l="1"/>
  <c r="AU31" i="58"/>
  <c r="AU37" i="58" s="1"/>
  <c r="AV30" i="58"/>
  <c r="AV31" i="58" s="1"/>
  <c r="AV37" i="58" s="1"/>
  <c r="AT13" i="58"/>
  <c r="AT15" i="58" s="1"/>
  <c r="AU12" i="58"/>
  <c r="AS118" i="58"/>
  <c r="AS43" i="58"/>
  <c r="AS47" i="58" s="1"/>
  <c r="AS40" i="58"/>
  <c r="AR46" i="58"/>
  <c r="C32" i="58" l="1"/>
  <c r="AU13" i="58"/>
  <c r="AU15" i="58" s="1"/>
  <c r="AU34" i="58" s="1"/>
  <c r="AU38" i="58" s="1"/>
  <c r="AV12" i="58"/>
  <c r="AV13" i="58" s="1"/>
  <c r="AV15" i="58" s="1"/>
  <c r="AV34" i="58" s="1"/>
  <c r="AV38" i="58" s="1"/>
  <c r="AT34" i="58"/>
  <c r="AT38" i="58" s="1"/>
  <c r="AS46" i="58"/>
  <c r="C62" i="58" l="1"/>
  <c r="AT116" i="58" s="1"/>
  <c r="C16" i="58"/>
  <c r="AV43" i="58"/>
  <c r="AV47" i="58" s="1"/>
  <c r="AU118" i="58"/>
  <c r="AT118" i="58"/>
  <c r="AU43" i="58"/>
  <c r="AU47" i="58" s="1"/>
  <c r="C39" i="58"/>
  <c r="P55" i="58" s="1"/>
  <c r="C48" i="58"/>
  <c r="AT40" i="58"/>
  <c r="AU40" i="58" s="1"/>
  <c r="AV40" i="58" s="1"/>
  <c r="AT43" i="58"/>
  <c r="AT46" i="58" s="1"/>
  <c r="AV116" i="58" l="1"/>
  <c r="C63" i="58" s="1"/>
  <c r="AU116" i="58"/>
  <c r="AR116" i="58"/>
  <c r="AS116" i="58"/>
  <c r="AQ116" i="58"/>
  <c r="A118" i="58"/>
  <c r="AT47" i="58"/>
  <c r="AU46" i="58"/>
  <c r="AV46" i="58" s="1"/>
  <c r="C45" i="58"/>
  <c r="C6" i="48" l="1"/>
  <c r="C5" i="48"/>
  <c r="E5" i="48" l="1"/>
  <c r="E6" i="48"/>
  <c r="F6" i="48" l="1"/>
  <c r="F5" i="48"/>
  <c r="C52" i="58"/>
  <c r="F39" i="43" l="1"/>
  <c r="H44" i="43"/>
  <c r="K44" i="43"/>
  <c r="J44" i="43"/>
  <c r="I44" i="43"/>
  <c r="F49" i="43"/>
  <c r="G44" i="43"/>
  <c r="B150" i="30"/>
  <c r="B151" i="30"/>
  <c r="C151" i="30" s="1"/>
  <c r="D151" i="30" s="1"/>
  <c r="E151" i="30" s="1"/>
  <c r="F151" i="30" s="1"/>
  <c r="G151" i="30" s="1"/>
  <c r="H151" i="30" s="1"/>
  <c r="I151" i="30" s="1"/>
  <c r="J151" i="30" s="1"/>
  <c r="K151" i="30" s="1"/>
  <c r="L151" i="30" s="1"/>
  <c r="M151" i="30" s="1"/>
  <c r="N151" i="30" s="1"/>
  <c r="O151" i="30" s="1"/>
  <c r="P151" i="30" s="1"/>
  <c r="Q151" i="30" s="1"/>
  <c r="R151" i="30" s="1"/>
  <c r="S151" i="30" s="1"/>
  <c r="T151" i="30" s="1"/>
  <c r="U151" i="30" s="1"/>
  <c r="V151" i="30" s="1"/>
  <c r="W151" i="30" s="1"/>
  <c r="X151" i="30" s="1"/>
  <c r="Y151" i="30" s="1"/>
  <c r="Z151" i="30" s="1"/>
  <c r="AA151" i="30" s="1"/>
  <c r="AB151" i="30" s="1"/>
  <c r="AC151" i="30" s="1"/>
  <c r="AD151" i="30" s="1"/>
  <c r="AE151" i="30" s="1"/>
  <c r="AF151" i="30" s="1"/>
  <c r="AG151" i="30" s="1"/>
  <c r="AH151" i="30" s="1"/>
  <c r="AI151" i="30" s="1"/>
  <c r="AJ151" i="30" s="1"/>
  <c r="AK151" i="30" s="1"/>
  <c r="AL151" i="30" s="1"/>
  <c r="AM151" i="30" s="1"/>
  <c r="AN151" i="30" s="1"/>
  <c r="AO151" i="30" s="1"/>
  <c r="AP151" i="30" s="1"/>
  <c r="AQ151" i="30" s="1"/>
  <c r="AR151" i="30" s="1"/>
  <c r="AS151" i="30" s="1"/>
  <c r="AT151" i="30" s="1"/>
  <c r="AU151" i="30" s="1"/>
  <c r="AV151" i="30" s="1"/>
  <c r="AW151" i="30" s="1"/>
  <c r="AX151" i="30" s="1"/>
  <c r="AY151" i="30" s="1"/>
  <c r="AZ151" i="30" s="1"/>
  <c r="BA151" i="30" s="1"/>
  <c r="BB151" i="30" s="1"/>
  <c r="BC151" i="30" s="1"/>
  <c r="BD151" i="30" s="1"/>
  <c r="BE151" i="30" s="1"/>
  <c r="BF151" i="30" s="1"/>
  <c r="BG151" i="30" s="1"/>
  <c r="BH151" i="30" s="1"/>
  <c r="BI151" i="30" s="1"/>
  <c r="BJ151" i="30" s="1"/>
  <c r="BK151" i="30" s="1"/>
  <c r="BL151" i="30" s="1"/>
  <c r="BM151" i="30" s="1"/>
  <c r="BN151" i="30" s="1"/>
  <c r="BO151" i="30" s="1"/>
  <c r="BP151" i="30" s="1"/>
  <c r="BQ151" i="30" s="1"/>
  <c r="BR151" i="30" s="1"/>
  <c r="BS151" i="30" s="1"/>
  <c r="BT151" i="30" s="1"/>
  <c r="BU151" i="30" s="1"/>
  <c r="BV151" i="30" s="1"/>
  <c r="BW151" i="30" s="1"/>
  <c r="BX151" i="30" s="1"/>
  <c r="BY151" i="30" s="1"/>
  <c r="BZ151" i="30" s="1"/>
  <c r="CA151" i="30" s="1"/>
  <c r="CB151" i="30" s="1"/>
  <c r="CC151" i="30" s="1"/>
  <c r="CD151" i="30" s="1"/>
  <c r="CE151" i="30" s="1"/>
  <c r="CF151" i="30" s="1"/>
  <c r="CG151" i="30" s="1"/>
  <c r="CH151" i="30" s="1"/>
  <c r="CI151" i="30" s="1"/>
  <c r="D139" i="30"/>
  <c r="E139" i="30"/>
  <c r="F139" i="30"/>
  <c r="G139" i="30"/>
  <c r="H139" i="30"/>
  <c r="I139" i="30"/>
  <c r="J139" i="30"/>
  <c r="K139" i="30"/>
  <c r="L139" i="30"/>
  <c r="M139" i="30"/>
  <c r="N139" i="30"/>
  <c r="O139" i="30"/>
  <c r="P139" i="30"/>
  <c r="Q139" i="30"/>
  <c r="R139" i="30"/>
  <c r="S139" i="30"/>
  <c r="T139" i="30"/>
  <c r="U139" i="30"/>
  <c r="V139" i="30"/>
  <c r="W139" i="30"/>
  <c r="X139" i="30"/>
  <c r="Y139" i="30"/>
  <c r="Z139" i="30"/>
  <c r="AA139" i="30"/>
  <c r="AB139" i="30"/>
  <c r="AC139" i="30"/>
  <c r="AD139" i="30"/>
  <c r="AE139" i="30"/>
  <c r="AF139" i="30"/>
  <c r="AG139" i="30"/>
  <c r="AH139" i="30"/>
  <c r="AI139" i="30"/>
  <c r="AJ139" i="30"/>
  <c r="AK139" i="30"/>
  <c r="AL139" i="30"/>
  <c r="AM139" i="30"/>
  <c r="AN139" i="30"/>
  <c r="AO139" i="30"/>
  <c r="AP139" i="30"/>
  <c r="AQ139" i="30"/>
  <c r="AR139" i="30"/>
  <c r="AS139" i="30"/>
  <c r="AT139" i="30"/>
  <c r="AU139" i="30"/>
  <c r="AV139" i="30"/>
  <c r="AW139" i="30"/>
  <c r="AX139" i="30"/>
  <c r="AY139" i="30"/>
  <c r="AZ139" i="30"/>
  <c r="BA139" i="30"/>
  <c r="BB139" i="30"/>
  <c r="BC139" i="30"/>
  <c r="BD139" i="30"/>
  <c r="BE139" i="30"/>
  <c r="BF139" i="30"/>
  <c r="BG139" i="30"/>
  <c r="BH139" i="30"/>
  <c r="BI139" i="30"/>
  <c r="BJ139" i="30"/>
  <c r="BK139" i="30"/>
  <c r="BL139" i="30"/>
  <c r="BM139" i="30"/>
  <c r="BN139" i="30"/>
  <c r="BO139" i="30"/>
  <c r="BP139" i="30"/>
  <c r="BQ139" i="30"/>
  <c r="BR139" i="30"/>
  <c r="BS139" i="30"/>
  <c r="BT139" i="30"/>
  <c r="BU139" i="30"/>
  <c r="BV139" i="30"/>
  <c r="BW139" i="30"/>
  <c r="BX139" i="30"/>
  <c r="BY139" i="30"/>
  <c r="BZ139" i="30"/>
  <c r="CA139" i="30"/>
  <c r="CB139" i="30"/>
  <c r="CC139" i="30"/>
  <c r="CD139" i="30"/>
  <c r="CE139" i="30"/>
  <c r="CF139" i="30"/>
  <c r="CG139" i="30"/>
  <c r="CH139" i="30"/>
  <c r="C139" i="30"/>
  <c r="D14" i="30"/>
  <c r="E14" i="30"/>
  <c r="F14" i="30"/>
  <c r="C14" i="30"/>
  <c r="D12" i="30"/>
  <c r="E12" i="30"/>
  <c r="F12" i="30"/>
  <c r="G12" i="30"/>
  <c r="H12" i="30"/>
  <c r="I12" i="30"/>
  <c r="J12" i="30"/>
  <c r="K12" i="30"/>
  <c r="L12" i="30"/>
  <c r="M12" i="30"/>
  <c r="N12" i="30"/>
  <c r="O12" i="30"/>
  <c r="P12" i="30"/>
  <c r="Q12" i="30"/>
  <c r="R12" i="30"/>
  <c r="S12" i="30"/>
  <c r="T12" i="30"/>
  <c r="U12" i="30"/>
  <c r="V12" i="30"/>
  <c r="W12" i="30"/>
  <c r="X12" i="30"/>
  <c r="Y12" i="30"/>
  <c r="Z12" i="30"/>
  <c r="AA12" i="30"/>
  <c r="AB12" i="30"/>
  <c r="AC12" i="30"/>
  <c r="AD12" i="30"/>
  <c r="AE12" i="30"/>
  <c r="AF12" i="30"/>
  <c r="AG12" i="30"/>
  <c r="AH12" i="30"/>
  <c r="AI12" i="30"/>
  <c r="AJ12" i="30"/>
  <c r="AK12" i="30"/>
  <c r="AL12" i="30"/>
  <c r="AM12" i="30"/>
  <c r="AN12" i="30"/>
  <c r="AO12" i="30"/>
  <c r="AP12" i="30"/>
  <c r="AQ12" i="30"/>
  <c r="AR12" i="30"/>
  <c r="AS12" i="30"/>
  <c r="AT12" i="30"/>
  <c r="AU12" i="30"/>
  <c r="AV12" i="30"/>
  <c r="AW12" i="30"/>
  <c r="AX12" i="30"/>
  <c r="AY12" i="30"/>
  <c r="AZ12" i="30"/>
  <c r="BA12" i="30"/>
  <c r="BB12" i="30"/>
  <c r="BC12" i="30"/>
  <c r="BD12" i="30"/>
  <c r="BE12" i="30"/>
  <c r="BF12" i="30"/>
  <c r="BG12" i="30"/>
  <c r="BH12" i="30"/>
  <c r="BI12" i="30"/>
  <c r="BJ12" i="30"/>
  <c r="BK12" i="30"/>
  <c r="BL12" i="30"/>
  <c r="BM12" i="30"/>
  <c r="BN12" i="30"/>
  <c r="BO12" i="30"/>
  <c r="BP12" i="30"/>
  <c r="BQ12" i="30"/>
  <c r="BR12" i="30"/>
  <c r="BS12" i="30"/>
  <c r="BT12" i="30"/>
  <c r="BU12" i="30"/>
  <c r="BV12" i="30"/>
  <c r="BW12" i="30"/>
  <c r="BX12" i="30"/>
  <c r="BY12" i="30"/>
  <c r="BZ12" i="30"/>
  <c r="CA12" i="30"/>
  <c r="CB12" i="30"/>
  <c r="CC12" i="30"/>
  <c r="CD12" i="30"/>
  <c r="CE12" i="30"/>
  <c r="CF12" i="30"/>
  <c r="CG12" i="30"/>
  <c r="CH12" i="30"/>
  <c r="C12" i="30"/>
  <c r="P50" i="58" l="1"/>
  <c r="C114" i="58"/>
  <c r="F53" i="43"/>
  <c r="F52" i="43"/>
  <c r="F44" i="43"/>
  <c r="I23" i="30"/>
  <c r="H23" i="30"/>
  <c r="E23" i="30"/>
  <c r="D23" i="30"/>
  <c r="F23" i="30"/>
  <c r="C23" i="30"/>
  <c r="G23" i="30"/>
  <c r="C9" i="45"/>
  <c r="C10" i="45"/>
  <c r="C11" i="45"/>
  <c r="C12" i="45"/>
  <c r="C13" i="45"/>
  <c r="C14" i="45"/>
  <c r="C15" i="45"/>
  <c r="C16" i="45"/>
  <c r="C17" i="45"/>
  <c r="C18" i="45"/>
  <c r="C19" i="45"/>
  <c r="C20" i="45"/>
  <c r="C21" i="45"/>
  <c r="C22" i="45"/>
  <c r="C23" i="45"/>
  <c r="C24" i="45"/>
  <c r="C25" i="45"/>
  <c r="C26" i="45"/>
  <c r="C27" i="45"/>
  <c r="C8" i="45"/>
  <c r="D129" i="30"/>
  <c r="E129" i="30"/>
  <c r="F129" i="30"/>
  <c r="G129" i="30"/>
  <c r="H129" i="30"/>
  <c r="I129" i="30"/>
  <c r="J129" i="30"/>
  <c r="K129" i="30"/>
  <c r="L129" i="30"/>
  <c r="M129" i="30"/>
  <c r="N129" i="30"/>
  <c r="O129" i="30"/>
  <c r="P129" i="30"/>
  <c r="Q129" i="30"/>
  <c r="R129" i="30"/>
  <c r="S129" i="30"/>
  <c r="T129" i="30"/>
  <c r="U129" i="30"/>
  <c r="V129" i="30"/>
  <c r="W129" i="30"/>
  <c r="X129" i="30"/>
  <c r="Y129" i="30"/>
  <c r="Z129" i="30"/>
  <c r="AA129" i="30"/>
  <c r="AB129" i="30"/>
  <c r="AC129" i="30"/>
  <c r="AD129" i="30"/>
  <c r="AE129" i="30"/>
  <c r="AF129" i="30"/>
  <c r="AG129" i="30"/>
  <c r="AH129" i="30"/>
  <c r="AI129" i="30"/>
  <c r="AJ129" i="30"/>
  <c r="AK129" i="30"/>
  <c r="AL129" i="30"/>
  <c r="AM129" i="30"/>
  <c r="AN129" i="30"/>
  <c r="AO129" i="30"/>
  <c r="AP129" i="30"/>
  <c r="AQ129" i="30"/>
  <c r="AR129" i="30"/>
  <c r="AS129" i="30"/>
  <c r="AT129" i="30"/>
  <c r="AU129" i="30"/>
  <c r="AV129" i="30"/>
  <c r="AW129" i="30"/>
  <c r="AX129" i="30"/>
  <c r="AY129" i="30"/>
  <c r="AZ129" i="30"/>
  <c r="BA129" i="30"/>
  <c r="BB129" i="30"/>
  <c r="BC129" i="30"/>
  <c r="BD129" i="30"/>
  <c r="BE129" i="30"/>
  <c r="BF129" i="30"/>
  <c r="BG129" i="30"/>
  <c r="BH129" i="30"/>
  <c r="BI129" i="30"/>
  <c r="BJ129" i="30"/>
  <c r="BK129" i="30"/>
  <c r="BL129" i="30"/>
  <c r="BM129" i="30"/>
  <c r="BN129" i="30"/>
  <c r="BO129" i="30"/>
  <c r="BP129" i="30"/>
  <c r="BQ129" i="30"/>
  <c r="BR129" i="30"/>
  <c r="BS129" i="30"/>
  <c r="BT129" i="30"/>
  <c r="BU129" i="30"/>
  <c r="BV129" i="30"/>
  <c r="BW129" i="30"/>
  <c r="BX129" i="30"/>
  <c r="BY129" i="30"/>
  <c r="BZ129" i="30"/>
  <c r="CA129" i="30"/>
  <c r="CB129" i="30"/>
  <c r="CC129" i="30"/>
  <c r="CD129" i="30"/>
  <c r="CE129" i="30"/>
  <c r="CF129" i="30"/>
  <c r="CG129" i="30"/>
  <c r="CH129" i="30"/>
  <c r="H145" i="30"/>
  <c r="I145" i="30"/>
  <c r="I14" i="30" s="1"/>
  <c r="J145" i="30"/>
  <c r="K145" i="30"/>
  <c r="L145" i="30"/>
  <c r="L14" i="30" s="1"/>
  <c r="M145" i="30"/>
  <c r="M14" i="30" s="1"/>
  <c r="N145" i="30"/>
  <c r="O145" i="30"/>
  <c r="P145" i="30"/>
  <c r="P14" i="30" s="1"/>
  <c r="Q145" i="30"/>
  <c r="Q14" i="30" s="1"/>
  <c r="R145" i="30"/>
  <c r="S145" i="30"/>
  <c r="T145" i="30"/>
  <c r="U145" i="30"/>
  <c r="U14" i="30" s="1"/>
  <c r="V145" i="30"/>
  <c r="W145" i="30"/>
  <c r="X145" i="30"/>
  <c r="X14" i="30" s="1"/>
  <c r="Y145" i="30"/>
  <c r="Y14" i="30" s="1"/>
  <c r="Z145" i="30"/>
  <c r="AA145" i="30"/>
  <c r="AB145" i="30"/>
  <c r="AB14" i="30" s="1"/>
  <c r="AC145" i="30"/>
  <c r="AC14" i="30" s="1"/>
  <c r="AD145" i="30"/>
  <c r="AE145" i="30"/>
  <c r="AF145" i="30"/>
  <c r="AF14" i="30" s="1"/>
  <c r="AG145" i="30"/>
  <c r="AG14" i="30" s="1"/>
  <c r="AH145" i="30"/>
  <c r="AI145" i="30"/>
  <c r="AJ145" i="30"/>
  <c r="AJ14" i="30" s="1"/>
  <c r="AK145" i="30"/>
  <c r="AK14" i="30" s="1"/>
  <c r="AL145" i="30"/>
  <c r="AM145" i="30"/>
  <c r="AN145" i="30"/>
  <c r="AN14" i="30" s="1"/>
  <c r="AO145" i="30"/>
  <c r="AO14" i="30" s="1"/>
  <c r="AP145" i="30"/>
  <c r="AQ145" i="30"/>
  <c r="AR145" i="30"/>
  <c r="AS145" i="30"/>
  <c r="AS14" i="30" s="1"/>
  <c r="AT145" i="30"/>
  <c r="AU145" i="30"/>
  <c r="AV145" i="30"/>
  <c r="AV14" i="30" s="1"/>
  <c r="AW145" i="30"/>
  <c r="AW14" i="30" s="1"/>
  <c r="AX145" i="30"/>
  <c r="AY145" i="30"/>
  <c r="AZ145" i="30"/>
  <c r="AZ14" i="30" s="1"/>
  <c r="BA145" i="30"/>
  <c r="BA14" i="30" s="1"/>
  <c r="BB145" i="30"/>
  <c r="BC145" i="30"/>
  <c r="BD145" i="30"/>
  <c r="BD14" i="30" s="1"/>
  <c r="BE145" i="30"/>
  <c r="BE14" i="30" s="1"/>
  <c r="BF145" i="30"/>
  <c r="BG145" i="30"/>
  <c r="BH145" i="30"/>
  <c r="BH14" i="30" s="1"/>
  <c r="BI145" i="30"/>
  <c r="BI14" i="30" s="1"/>
  <c r="BJ145" i="30"/>
  <c r="BK145" i="30"/>
  <c r="BL145" i="30"/>
  <c r="BL14" i="30" s="1"/>
  <c r="BM145" i="30"/>
  <c r="BM14" i="30" s="1"/>
  <c r="BN145" i="30"/>
  <c r="BO145" i="30"/>
  <c r="BP145" i="30"/>
  <c r="BP14" i="30" s="1"/>
  <c r="BQ145" i="30"/>
  <c r="BQ14" i="30" s="1"/>
  <c r="BR145" i="30"/>
  <c r="BS145" i="30"/>
  <c r="BT145" i="30"/>
  <c r="BT14" i="30" s="1"/>
  <c r="BU145" i="30"/>
  <c r="BU14" i="30" s="1"/>
  <c r="BV145" i="30"/>
  <c r="BW145" i="30"/>
  <c r="BX145" i="30"/>
  <c r="BX14" i="30" s="1"/>
  <c r="BY145" i="30"/>
  <c r="BY14" i="30" s="1"/>
  <c r="BZ145" i="30"/>
  <c r="CA145" i="30"/>
  <c r="CB145" i="30"/>
  <c r="CB14" i="30" s="1"/>
  <c r="CC145" i="30"/>
  <c r="CC14" i="30" s="1"/>
  <c r="CD145" i="30"/>
  <c r="CE145" i="30"/>
  <c r="CF145" i="30"/>
  <c r="CF14" i="30" s="1"/>
  <c r="CG145" i="30"/>
  <c r="CG14" i="30" s="1"/>
  <c r="CH145" i="30"/>
  <c r="D134" i="30"/>
  <c r="E134" i="30"/>
  <c r="F134" i="30"/>
  <c r="C134" i="30"/>
  <c r="G145" i="30"/>
  <c r="C129" i="30"/>
  <c r="A23" i="30" l="1"/>
  <c r="U134" i="30"/>
  <c r="B145" i="30"/>
  <c r="BH134" i="30"/>
  <c r="CB134" i="30"/>
  <c r="BU134" i="30"/>
  <c r="BE134" i="30"/>
  <c r="AK134" i="30"/>
  <c r="BM134" i="30"/>
  <c r="AW134" i="30"/>
  <c r="AG134" i="30"/>
  <c r="Q134" i="30"/>
  <c r="CC134" i="30"/>
  <c r="BI134" i="30"/>
  <c r="AS134" i="30"/>
  <c r="AC134" i="30"/>
  <c r="M134" i="30"/>
  <c r="AO134" i="30"/>
  <c r="Y134" i="30"/>
  <c r="I134" i="30"/>
  <c r="F54" i="43"/>
  <c r="G52" i="43" s="1"/>
  <c r="AN134" i="30"/>
  <c r="X134" i="30"/>
  <c r="BP134" i="30"/>
  <c r="AF134" i="30"/>
  <c r="BX134" i="30"/>
  <c r="CF134" i="30"/>
  <c r="BL134" i="30"/>
  <c r="BD134" i="30"/>
  <c r="AJ134" i="30"/>
  <c r="AB134" i="30"/>
  <c r="AV134" i="30"/>
  <c r="L134" i="30"/>
  <c r="BT134" i="30"/>
  <c r="AZ134" i="30"/>
  <c r="P134" i="30"/>
  <c r="CG134" i="30"/>
  <c r="BY134" i="30"/>
  <c r="BQ134" i="30"/>
  <c r="BA134" i="30"/>
  <c r="CD134" i="30"/>
  <c r="CD14" i="30"/>
  <c r="BR134" i="30"/>
  <c r="BR14" i="30"/>
  <c r="BF134" i="30"/>
  <c r="BF14" i="30"/>
  <c r="AT134" i="30"/>
  <c r="AT14" i="30"/>
  <c r="AL134" i="30"/>
  <c r="AL14" i="30"/>
  <c r="V134" i="30"/>
  <c r="V14" i="30"/>
  <c r="J134" i="30"/>
  <c r="J14" i="30"/>
  <c r="CH134" i="30"/>
  <c r="CH14" i="30"/>
  <c r="BV134" i="30"/>
  <c r="BV14" i="30"/>
  <c r="BJ134" i="30"/>
  <c r="BJ14" i="30"/>
  <c r="BB134" i="30"/>
  <c r="BB14" i="30"/>
  <c r="AP134" i="30"/>
  <c r="AP14" i="30"/>
  <c r="AD134" i="30"/>
  <c r="AD14" i="30"/>
  <c r="Z134" i="30"/>
  <c r="Z14" i="30"/>
  <c r="N134" i="30"/>
  <c r="N14" i="30"/>
  <c r="AR134" i="30"/>
  <c r="AR14" i="30"/>
  <c r="T134" i="30"/>
  <c r="T14" i="30"/>
  <c r="H134" i="30"/>
  <c r="H14" i="30"/>
  <c r="BZ134" i="30"/>
  <c r="BZ14" i="30"/>
  <c r="BN134" i="30"/>
  <c r="BN14" i="30"/>
  <c r="AX134" i="30"/>
  <c r="AX14" i="30"/>
  <c r="AH134" i="30"/>
  <c r="AH14" i="30"/>
  <c r="R134" i="30"/>
  <c r="R14" i="30"/>
  <c r="G134" i="30"/>
  <c r="G14" i="30"/>
  <c r="CE134" i="30"/>
  <c r="CE14" i="30"/>
  <c r="CA134" i="30"/>
  <c r="CA14" i="30"/>
  <c r="BW134" i="30"/>
  <c r="BW14" i="30"/>
  <c r="BS134" i="30"/>
  <c r="BS14" i="30"/>
  <c r="BO134" i="30"/>
  <c r="BO14" i="30"/>
  <c r="BK134" i="30"/>
  <c r="BK14" i="30"/>
  <c r="BG134" i="30"/>
  <c r="BG14" i="30"/>
  <c r="BC134" i="30"/>
  <c r="BC14" i="30"/>
  <c r="AY134" i="30"/>
  <c r="AY14" i="30"/>
  <c r="AU134" i="30"/>
  <c r="AU14" i="30"/>
  <c r="AQ134" i="30"/>
  <c r="AQ14" i="30"/>
  <c r="AM134" i="30"/>
  <c r="AM14" i="30"/>
  <c r="AI134" i="30"/>
  <c r="AI14" i="30"/>
  <c r="AE134" i="30"/>
  <c r="AE14" i="30"/>
  <c r="AA134" i="30"/>
  <c r="AA14" i="30"/>
  <c r="W134" i="30"/>
  <c r="W14" i="30"/>
  <c r="S134" i="30"/>
  <c r="S14" i="30"/>
  <c r="O134" i="30"/>
  <c r="O14" i="30"/>
  <c r="K134" i="30"/>
  <c r="K14" i="30"/>
  <c r="D87" i="30"/>
  <c r="E87" i="30" s="1"/>
  <c r="F87" i="30" s="1"/>
  <c r="G53" i="43" l="1"/>
  <c r="G54" i="43" s="1"/>
  <c r="F24" i="30"/>
  <c r="D24" i="30"/>
  <c r="C24" i="30"/>
  <c r="H24" i="30"/>
  <c r="E24" i="30"/>
  <c r="G24" i="30"/>
  <c r="I24" i="30"/>
  <c r="G87" i="30"/>
  <c r="H87" i="30" s="1"/>
  <c r="I87" i="30" s="1"/>
  <c r="J87" i="30" s="1"/>
  <c r="K87" i="30" s="1"/>
  <c r="L87" i="30" s="1"/>
  <c r="M87" i="30" s="1"/>
  <c r="N87" i="30" s="1"/>
  <c r="O87" i="30" s="1"/>
  <c r="P87" i="30" s="1"/>
  <c r="Q87" i="30" s="1"/>
  <c r="R87" i="30" s="1"/>
  <c r="S87" i="30" s="1"/>
  <c r="T87" i="30" s="1"/>
  <c r="U87" i="30" s="1"/>
  <c r="V87" i="30" s="1"/>
  <c r="W87" i="30" s="1"/>
  <c r="X87" i="30" s="1"/>
  <c r="Y87" i="30" s="1"/>
  <c r="Z87" i="30" s="1"/>
  <c r="AA87" i="30" s="1"/>
  <c r="AB87" i="30" s="1"/>
  <c r="AC87" i="30" s="1"/>
  <c r="AD87" i="30" s="1"/>
  <c r="AE87" i="30" s="1"/>
  <c r="AF87" i="30" s="1"/>
  <c r="AG87" i="30" s="1"/>
  <c r="AH87" i="30" s="1"/>
  <c r="AI87" i="30" s="1"/>
  <c r="AJ87" i="30" s="1"/>
  <c r="AK87" i="30" s="1"/>
  <c r="AL87" i="30" s="1"/>
  <c r="AM87" i="30" s="1"/>
  <c r="AN87" i="30" s="1"/>
  <c r="AO87" i="30" s="1"/>
  <c r="AP87" i="30" s="1"/>
  <c r="AQ87" i="30" s="1"/>
  <c r="AR87" i="30" s="1"/>
  <c r="AS87" i="30" s="1"/>
  <c r="AT87" i="30" s="1"/>
  <c r="AU87" i="30" s="1"/>
  <c r="AV87" i="30" s="1"/>
  <c r="AW87" i="30" s="1"/>
  <c r="AX87" i="30" s="1"/>
  <c r="AY87" i="30" s="1"/>
  <c r="AZ87" i="30" s="1"/>
  <c r="BA87" i="30" s="1"/>
  <c r="BB87" i="30" s="1"/>
  <c r="BC87" i="30" s="1"/>
  <c r="BD87" i="30" s="1"/>
  <c r="BE87" i="30" s="1"/>
  <c r="BF87" i="30" s="1"/>
  <c r="BG87" i="30" s="1"/>
  <c r="BH87" i="30" s="1"/>
  <c r="BI87" i="30" s="1"/>
  <c r="BJ87" i="30" s="1"/>
  <c r="BK87" i="30" s="1"/>
  <c r="BL87" i="30" s="1"/>
  <c r="BM87" i="30" s="1"/>
  <c r="BN87" i="30" s="1"/>
  <c r="BO87" i="30" s="1"/>
  <c r="BP87" i="30" s="1"/>
  <c r="BQ87" i="30" s="1"/>
  <c r="BR87" i="30" s="1"/>
  <c r="BS87" i="30" s="1"/>
  <c r="BT87" i="30" s="1"/>
  <c r="BU87" i="30" s="1"/>
  <c r="BV87" i="30" s="1"/>
  <c r="BW87" i="30" s="1"/>
  <c r="BX87" i="30" s="1"/>
  <c r="BY87" i="30" s="1"/>
  <c r="BZ87" i="30" s="1"/>
  <c r="CA87" i="30" s="1"/>
  <c r="CB87" i="30" s="1"/>
  <c r="CC87" i="30" s="1"/>
  <c r="CD87" i="30" s="1"/>
  <c r="CE87" i="30" s="1"/>
  <c r="CF87" i="30" s="1"/>
  <c r="CG87" i="30" s="1"/>
  <c r="CH87" i="30" s="1"/>
  <c r="CI87" i="30" s="1"/>
  <c r="A24" i="30" l="1"/>
  <c r="G52" i="21" l="1"/>
  <c r="G98" i="21" l="1"/>
  <c r="C52" i="48"/>
  <c r="D52" i="48" s="1"/>
  <c r="E52" i="48" s="1"/>
  <c r="F52" i="48" s="1"/>
  <c r="G52" i="48" s="1"/>
  <c r="H52" i="48" s="1"/>
  <c r="I52" i="48" s="1"/>
  <c r="J52" i="48" s="1"/>
  <c r="C39" i="48"/>
  <c r="D39" i="48" s="1"/>
  <c r="E39" i="48" s="1"/>
  <c r="F39" i="48" s="1"/>
  <c r="G39" i="48" s="1"/>
  <c r="H39" i="48" s="1"/>
  <c r="I39" i="48" s="1"/>
  <c r="J39" i="48" s="1"/>
  <c r="C36" i="48"/>
  <c r="D36" i="48" s="1"/>
  <c r="E36" i="48" s="1"/>
  <c r="F36" i="48" s="1"/>
  <c r="G36" i="48" s="1"/>
  <c r="H36" i="48" s="1"/>
  <c r="I36" i="48" s="1"/>
  <c r="J36" i="48" s="1"/>
  <c r="C10" i="48"/>
  <c r="D10" i="48" s="1"/>
  <c r="E10" i="48" s="1"/>
  <c r="F10" i="48" s="1"/>
  <c r="G10" i="48" s="1"/>
  <c r="H10" i="48" s="1"/>
  <c r="I10" i="48" s="1"/>
  <c r="J10" i="48" s="1"/>
  <c r="A1" i="47"/>
  <c r="A1" i="46"/>
  <c r="A1" i="45"/>
  <c r="A1" i="44"/>
  <c r="A1" i="30"/>
  <c r="A1" i="48"/>
  <c r="A1" i="21"/>
  <c r="A1" i="43"/>
  <c r="A1" i="42"/>
  <c r="G53" i="21" l="1"/>
  <c r="J53" i="21"/>
  <c r="M53" i="21"/>
  <c r="I53" i="21"/>
  <c r="K53" i="21"/>
  <c r="L53" i="21"/>
  <c r="H53" i="21"/>
  <c r="G54" i="21" l="1"/>
  <c r="D8" i="48"/>
  <c r="C11" i="48" s="1"/>
  <c r="G93" i="21" l="1"/>
  <c r="H93" i="21" s="1"/>
  <c r="I93" i="21" s="1"/>
  <c r="J93" i="21" s="1"/>
  <c r="K93" i="21" s="1"/>
  <c r="L93" i="21" s="1"/>
  <c r="M93" i="21" s="1"/>
  <c r="E8" i="48" l="1"/>
  <c r="F8" i="48"/>
  <c r="G6" i="48" l="1"/>
  <c r="G5" i="48"/>
  <c r="G8" i="48" l="1"/>
  <c r="C21" i="46" l="1"/>
  <c r="C20" i="46"/>
  <c r="C19" i="46"/>
  <c r="C18" i="46"/>
  <c r="C17" i="46"/>
  <c r="C16" i="46"/>
  <c r="C15" i="46"/>
  <c r="C14" i="46"/>
  <c r="C13" i="46"/>
  <c r="C7" i="46"/>
  <c r="C8" i="46"/>
  <c r="C9" i="46"/>
  <c r="C10" i="46"/>
  <c r="C11" i="46"/>
  <c r="C6" i="46"/>
  <c r="C46" i="45"/>
  <c r="C45" i="45"/>
  <c r="C44" i="45"/>
  <c r="C43" i="45"/>
  <c r="C42" i="45"/>
  <c r="B44" i="63" l="1"/>
  <c r="B46" i="63"/>
  <c r="A74" i="21" l="1"/>
  <c r="C6" i="30" l="1"/>
  <c r="C72" i="30" s="1"/>
  <c r="H51" i="21" l="1"/>
  <c r="O6" i="30"/>
  <c r="C19" i="30"/>
  <c r="I51" i="21" l="1"/>
  <c r="AA6" i="30"/>
  <c r="O72" i="30"/>
  <c r="D19" i="30"/>
  <c r="J51" i="21" l="1"/>
  <c r="AM6" i="30"/>
  <c r="AA72" i="30"/>
  <c r="E19" i="30"/>
  <c r="K51" i="21" l="1"/>
  <c r="AY6" i="30"/>
  <c r="AM72" i="30"/>
  <c r="F19" i="30"/>
  <c r="L51" i="21" l="1"/>
  <c r="BK6" i="30"/>
  <c r="AY72" i="30"/>
  <c r="G19" i="30"/>
  <c r="BW6" i="30" l="1"/>
  <c r="BK72" i="30"/>
  <c r="H19" i="30"/>
  <c r="CH110" i="30"/>
  <c r="CG110" i="30"/>
  <c r="CF110" i="30"/>
  <c r="CE110" i="30"/>
  <c r="CD110" i="30"/>
  <c r="CC110" i="30"/>
  <c r="CB110" i="30"/>
  <c r="CA110" i="30"/>
  <c r="BZ110" i="30"/>
  <c r="BY110" i="30"/>
  <c r="BX110" i="30"/>
  <c r="BW110" i="30"/>
  <c r="BW111" i="30" s="1"/>
  <c r="BV110" i="30"/>
  <c r="BU110" i="30"/>
  <c r="BT110" i="30"/>
  <c r="BS110" i="30"/>
  <c r="BR110" i="30"/>
  <c r="BQ110" i="30"/>
  <c r="BP110" i="30"/>
  <c r="BO110" i="30"/>
  <c r="BN110" i="30"/>
  <c r="BM110" i="30"/>
  <c r="BL110" i="30"/>
  <c r="BK110" i="30"/>
  <c r="BK111" i="30" s="1"/>
  <c r="BJ110" i="30"/>
  <c r="BI110" i="30"/>
  <c r="BH110" i="30"/>
  <c r="BG110" i="30"/>
  <c r="BF110" i="30"/>
  <c r="BE110" i="30"/>
  <c r="BD110" i="30"/>
  <c r="BC110" i="30"/>
  <c r="BB110" i="30"/>
  <c r="BA110" i="30"/>
  <c r="AZ110" i="30"/>
  <c r="AY110" i="30"/>
  <c r="AY111" i="30" s="1"/>
  <c r="AX110" i="30"/>
  <c r="AW110" i="30"/>
  <c r="AV110" i="30"/>
  <c r="AU110" i="30"/>
  <c r="AT110" i="30"/>
  <c r="AS110" i="30"/>
  <c r="AR110" i="30"/>
  <c r="AQ110" i="30"/>
  <c r="AP110" i="30"/>
  <c r="AO110" i="30"/>
  <c r="AN110" i="30"/>
  <c r="AM110" i="30"/>
  <c r="AM111" i="30" s="1"/>
  <c r="AL110" i="30"/>
  <c r="AK110" i="30"/>
  <c r="AJ110" i="30"/>
  <c r="AI110" i="30"/>
  <c r="AH110" i="30"/>
  <c r="AG110" i="30"/>
  <c r="AF110" i="30"/>
  <c r="AE110" i="30"/>
  <c r="AD110" i="30"/>
  <c r="AC110" i="30"/>
  <c r="AB110" i="30"/>
  <c r="AA110" i="30"/>
  <c r="AA111" i="30" s="1"/>
  <c r="Z110" i="30"/>
  <c r="Y110" i="30"/>
  <c r="X110" i="30"/>
  <c r="W110" i="30"/>
  <c r="V110" i="30"/>
  <c r="U110" i="30"/>
  <c r="T110" i="30"/>
  <c r="S110" i="30"/>
  <c r="R110" i="30"/>
  <c r="Q110" i="30"/>
  <c r="P110" i="30"/>
  <c r="O110" i="30"/>
  <c r="O111" i="30" s="1"/>
  <c r="N110" i="30"/>
  <c r="M110" i="30"/>
  <c r="L110" i="30"/>
  <c r="K110" i="30"/>
  <c r="J110" i="30"/>
  <c r="I110" i="30"/>
  <c r="H110" i="30"/>
  <c r="G110" i="30"/>
  <c r="F110" i="30"/>
  <c r="E110" i="30"/>
  <c r="D110" i="30"/>
  <c r="C110" i="30"/>
  <c r="C111" i="30" s="1"/>
  <c r="M51" i="21" l="1"/>
  <c r="CI6" i="30"/>
  <c r="CI72" i="30" s="1"/>
  <c r="BW72" i="30"/>
  <c r="D111" i="30"/>
  <c r="E111" i="30" s="1"/>
  <c r="F111" i="30" s="1"/>
  <c r="G111" i="30" s="1"/>
  <c r="H111" i="30" s="1"/>
  <c r="I111" i="30" s="1"/>
  <c r="J111" i="30" s="1"/>
  <c r="K111" i="30" s="1"/>
  <c r="L111" i="30" s="1"/>
  <c r="M111" i="30" s="1"/>
  <c r="N111" i="30" s="1"/>
  <c r="P111" i="30"/>
  <c r="Q111" i="30" s="1"/>
  <c r="R111" i="30" s="1"/>
  <c r="S111" i="30" s="1"/>
  <c r="T111" i="30" s="1"/>
  <c r="U111" i="30" s="1"/>
  <c r="V111" i="30" s="1"/>
  <c r="W111" i="30" s="1"/>
  <c r="X111" i="30" s="1"/>
  <c r="Y111" i="30" s="1"/>
  <c r="Z111" i="30" s="1"/>
  <c r="AB111" i="30"/>
  <c r="AC111" i="30" s="1"/>
  <c r="AD111" i="30" s="1"/>
  <c r="AE111" i="30" s="1"/>
  <c r="AF111" i="30" s="1"/>
  <c r="AG111" i="30" s="1"/>
  <c r="AH111" i="30" s="1"/>
  <c r="AI111" i="30" s="1"/>
  <c r="AJ111" i="30" s="1"/>
  <c r="AK111" i="30" s="1"/>
  <c r="AL111" i="30" s="1"/>
  <c r="AN111" i="30"/>
  <c r="AO111" i="30" s="1"/>
  <c r="AP111" i="30" s="1"/>
  <c r="AQ111" i="30" s="1"/>
  <c r="AR111" i="30" s="1"/>
  <c r="AS111" i="30" s="1"/>
  <c r="AT111" i="30" s="1"/>
  <c r="AU111" i="30" s="1"/>
  <c r="AV111" i="30" s="1"/>
  <c r="AW111" i="30" s="1"/>
  <c r="AX111" i="30" s="1"/>
  <c r="AZ111" i="30"/>
  <c r="BA111" i="30" s="1"/>
  <c r="BB111" i="30" s="1"/>
  <c r="BC111" i="30" s="1"/>
  <c r="BD111" i="30" s="1"/>
  <c r="BE111" i="30" s="1"/>
  <c r="BF111" i="30" s="1"/>
  <c r="BG111" i="30" s="1"/>
  <c r="BH111" i="30" s="1"/>
  <c r="BI111" i="30" s="1"/>
  <c r="BJ111" i="30" s="1"/>
  <c r="I19" i="30"/>
  <c r="BL111" i="30"/>
  <c r="BM111" i="30" s="1"/>
  <c r="BN111" i="30" s="1"/>
  <c r="BO111" i="30" s="1"/>
  <c r="BP111" i="30" s="1"/>
  <c r="BQ111" i="30" s="1"/>
  <c r="BR111" i="30" s="1"/>
  <c r="BS111" i="30" s="1"/>
  <c r="BT111" i="30" s="1"/>
  <c r="BU111" i="30" s="1"/>
  <c r="BV111" i="30" s="1"/>
  <c r="BX111" i="30"/>
  <c r="BY111" i="30" s="1"/>
  <c r="BZ111" i="30" s="1"/>
  <c r="CA111" i="30" s="1"/>
  <c r="CB111" i="30" s="1"/>
  <c r="CC111" i="30" s="1"/>
  <c r="CD111" i="30" s="1"/>
  <c r="CE111" i="30" s="1"/>
  <c r="CF111" i="30" s="1"/>
  <c r="CG111" i="30" s="1"/>
  <c r="CH111" i="30" s="1"/>
  <c r="CI111" i="30" s="1"/>
  <c r="G27" i="21" l="1"/>
  <c r="B19" i="63" l="1"/>
  <c r="K107" i="21"/>
  <c r="G107" i="21"/>
  <c r="L107" i="21"/>
  <c r="I107" i="21"/>
  <c r="M107" i="21"/>
  <c r="J107" i="21"/>
  <c r="H27" i="21"/>
  <c r="G39" i="21"/>
  <c r="G95" i="21"/>
  <c r="H52" i="21"/>
  <c r="B9" i="30"/>
  <c r="G40" i="21"/>
  <c r="H54" i="21" l="1"/>
  <c r="B11" i="63"/>
  <c r="A4" i="63" s="1"/>
  <c r="H107" i="21"/>
  <c r="G61" i="21"/>
  <c r="G58" i="21"/>
  <c r="I27" i="21"/>
  <c r="H39" i="21"/>
  <c r="W82" i="30"/>
  <c r="W127" i="30" s="1"/>
  <c r="C9" i="30"/>
  <c r="C124" i="30"/>
  <c r="H61" i="21" l="1"/>
  <c r="H58" i="21"/>
  <c r="J27" i="21"/>
  <c r="I39" i="21"/>
  <c r="C20" i="30"/>
  <c r="B137" i="30"/>
  <c r="J52" i="21"/>
  <c r="I52" i="21"/>
  <c r="AI82" i="30"/>
  <c r="AI127" i="30" s="1"/>
  <c r="U82" i="30"/>
  <c r="U127" i="30" s="1"/>
  <c r="Z82" i="30"/>
  <c r="Z127" i="30" s="1"/>
  <c r="P82" i="30"/>
  <c r="P127" i="30" s="1"/>
  <c r="Y82" i="30"/>
  <c r="Y127" i="30" s="1"/>
  <c r="O82" i="30"/>
  <c r="T82" i="30"/>
  <c r="T127" i="30" s="1"/>
  <c r="R82" i="30"/>
  <c r="R127" i="30" s="1"/>
  <c r="S82" i="30"/>
  <c r="S127" i="30" s="1"/>
  <c r="X82" i="30"/>
  <c r="X127" i="30" s="1"/>
  <c r="Q82" i="30"/>
  <c r="Q127" i="30" s="1"/>
  <c r="V82" i="30"/>
  <c r="V127" i="30" s="1"/>
  <c r="N82" i="30"/>
  <c r="N127" i="30" s="1"/>
  <c r="D82" i="30"/>
  <c r="D127" i="30" s="1"/>
  <c r="I82" i="30"/>
  <c r="I127" i="30" s="1"/>
  <c r="F82" i="30"/>
  <c r="F127" i="30" s="1"/>
  <c r="J82" i="30"/>
  <c r="J127" i="30" s="1"/>
  <c r="K82" i="30"/>
  <c r="K127" i="30" s="1"/>
  <c r="E82" i="30"/>
  <c r="E127" i="30" s="1"/>
  <c r="L82" i="30"/>
  <c r="L127" i="30" s="1"/>
  <c r="H82" i="30"/>
  <c r="H127" i="30" s="1"/>
  <c r="M82" i="30"/>
  <c r="M127" i="30" s="1"/>
  <c r="G82" i="30"/>
  <c r="G127" i="30" s="1"/>
  <c r="C82" i="30"/>
  <c r="I54" i="21" l="1"/>
  <c r="J54" i="21"/>
  <c r="I58" i="21"/>
  <c r="I61" i="21"/>
  <c r="K27" i="21"/>
  <c r="J39" i="21"/>
  <c r="O83" i="30"/>
  <c r="P83" i="30" s="1"/>
  <c r="O127" i="30"/>
  <c r="C83" i="30"/>
  <c r="D83" i="30" s="1"/>
  <c r="E83" i="30" s="1"/>
  <c r="F83" i="30" s="1"/>
  <c r="G83" i="30" s="1"/>
  <c r="H83" i="30" s="1"/>
  <c r="I83" i="30" s="1"/>
  <c r="J83" i="30" s="1"/>
  <c r="C127" i="30"/>
  <c r="K52" i="21"/>
  <c r="AA82" i="30"/>
  <c r="AH82" i="30"/>
  <c r="AH127" i="30" s="1"/>
  <c r="AG82" i="30"/>
  <c r="AG127" i="30" s="1"/>
  <c r="AF82" i="30"/>
  <c r="AF127" i="30" s="1"/>
  <c r="AE82" i="30"/>
  <c r="AE127" i="30" s="1"/>
  <c r="AK82" i="30"/>
  <c r="AK127" i="30" s="1"/>
  <c r="AL82" i="30"/>
  <c r="AL127" i="30" s="1"/>
  <c r="AC82" i="30"/>
  <c r="AC127" i="30" s="1"/>
  <c r="AD82" i="30"/>
  <c r="AD127" i="30" s="1"/>
  <c r="AB82" i="30"/>
  <c r="AB127" i="30" s="1"/>
  <c r="AJ82" i="30"/>
  <c r="AJ127" i="30" s="1"/>
  <c r="H111" i="21" l="1"/>
  <c r="K54" i="21"/>
  <c r="AV82" i="30"/>
  <c r="AV127" i="30" s="1"/>
  <c r="H113" i="21"/>
  <c r="J61" i="21"/>
  <c r="J58" i="21"/>
  <c r="L27" i="21"/>
  <c r="K39" i="21"/>
  <c r="AA83" i="30"/>
  <c r="AB83" i="30" s="1"/>
  <c r="AC83" i="30" s="1"/>
  <c r="AA127" i="30"/>
  <c r="L52" i="21"/>
  <c r="Q83" i="30"/>
  <c r="K83" i="30"/>
  <c r="I111" i="21" l="1"/>
  <c r="B20" i="63"/>
  <c r="L54" i="21"/>
  <c r="BD82" i="30"/>
  <c r="BD127" i="30" s="1"/>
  <c r="AM82" i="30"/>
  <c r="AM127" i="30" s="1"/>
  <c r="AS82" i="30"/>
  <c r="AS127" i="30" s="1"/>
  <c r="AU82" i="30"/>
  <c r="AU127" i="30" s="1"/>
  <c r="AR82" i="30"/>
  <c r="AR127" i="30" s="1"/>
  <c r="AW82" i="30"/>
  <c r="AW127" i="30" s="1"/>
  <c r="AQ82" i="30"/>
  <c r="AQ127" i="30" s="1"/>
  <c r="AT82" i="30"/>
  <c r="AT127" i="30" s="1"/>
  <c r="AN82" i="30"/>
  <c r="AN127" i="30" s="1"/>
  <c r="AO82" i="30"/>
  <c r="AO127" i="30" s="1"/>
  <c r="AX82" i="30"/>
  <c r="AX127" i="30" s="1"/>
  <c r="AP82" i="30"/>
  <c r="AP127" i="30" s="1"/>
  <c r="B22" i="63"/>
  <c r="B21" i="63"/>
  <c r="I113" i="21"/>
  <c r="K58" i="21"/>
  <c r="K61" i="21"/>
  <c r="M27" i="21"/>
  <c r="M39" i="21" s="1"/>
  <c r="L39" i="21"/>
  <c r="AZ82" i="30"/>
  <c r="AZ127" i="30" s="1"/>
  <c r="BG82" i="30"/>
  <c r="BG127" i="30" s="1"/>
  <c r="BA82" i="30"/>
  <c r="BA127" i="30" s="1"/>
  <c r="BJ82" i="30"/>
  <c r="BJ127" i="30" s="1"/>
  <c r="BC82" i="30"/>
  <c r="BC127" i="30" s="1"/>
  <c r="BF82" i="30"/>
  <c r="BF127" i="30" s="1"/>
  <c r="BE82" i="30"/>
  <c r="BE127" i="30" s="1"/>
  <c r="BI82" i="30"/>
  <c r="BI127" i="30" s="1"/>
  <c r="BB82" i="30"/>
  <c r="BB127" i="30" s="1"/>
  <c r="AY82" i="30"/>
  <c r="BH82" i="30"/>
  <c r="BH127" i="30" s="1"/>
  <c r="AD83" i="30"/>
  <c r="R83" i="30"/>
  <c r="L83" i="30"/>
  <c r="M52" i="21" l="1"/>
  <c r="M54" i="21" s="1"/>
  <c r="BU82" i="30"/>
  <c r="BU127" i="30" s="1"/>
  <c r="AM83" i="30"/>
  <c r="AN83" i="30" s="1"/>
  <c r="AO83" i="30" s="1"/>
  <c r="AP83" i="30" s="1"/>
  <c r="G111" i="21"/>
  <c r="G113" i="21"/>
  <c r="L61" i="21"/>
  <c r="L58" i="21"/>
  <c r="M58" i="21"/>
  <c r="M61" i="21"/>
  <c r="AY83" i="30"/>
  <c r="AZ83" i="30" s="1"/>
  <c r="BA83" i="30" s="1"/>
  <c r="AY127" i="30"/>
  <c r="BO82" i="30"/>
  <c r="BO127" i="30" s="1"/>
  <c r="AE83" i="30"/>
  <c r="S83" i="30"/>
  <c r="M83" i="30"/>
  <c r="K111" i="21" l="1"/>
  <c r="BV82" i="30"/>
  <c r="BV127" i="30" s="1"/>
  <c r="BK82" i="30"/>
  <c r="BK127" i="30" s="1"/>
  <c r="BL82" i="30"/>
  <c r="BL127" i="30" s="1"/>
  <c r="BN82" i="30"/>
  <c r="BN127" i="30" s="1"/>
  <c r="BM82" i="30"/>
  <c r="BM127" i="30" s="1"/>
  <c r="BS82" i="30"/>
  <c r="BS127" i="30" s="1"/>
  <c r="BR82" i="30"/>
  <c r="BR127" i="30" s="1"/>
  <c r="BQ82" i="30"/>
  <c r="BQ127" i="30" s="1"/>
  <c r="BP82" i="30"/>
  <c r="BP127" i="30" s="1"/>
  <c r="BT82" i="30"/>
  <c r="BT127" i="30" s="1"/>
  <c r="BB83" i="30"/>
  <c r="AQ83" i="30"/>
  <c r="AF83" i="30"/>
  <c r="T83" i="30"/>
  <c r="N83" i="30"/>
  <c r="J31" i="48" l="1"/>
  <c r="J33" i="48" s="1"/>
  <c r="J111" i="21"/>
  <c r="BK83" i="30"/>
  <c r="BL83" i="30" s="1"/>
  <c r="BM83" i="30" s="1"/>
  <c r="BN83" i="30" s="1"/>
  <c r="CF82" i="30"/>
  <c r="CF127" i="30" s="1"/>
  <c r="CI82" i="30"/>
  <c r="CI127" i="30" s="1"/>
  <c r="BX82" i="30"/>
  <c r="BX127" i="30" s="1"/>
  <c r="BY82" i="30"/>
  <c r="BY127" i="30" s="1"/>
  <c r="CG82" i="30"/>
  <c r="CG127" i="30" s="1"/>
  <c r="CB82" i="30"/>
  <c r="CB127" i="30" s="1"/>
  <c r="BW82" i="30"/>
  <c r="CE82" i="30"/>
  <c r="CE127" i="30" s="1"/>
  <c r="CH82" i="30"/>
  <c r="CH127" i="30" s="1"/>
  <c r="BZ82" i="30"/>
  <c r="BZ127" i="30" s="1"/>
  <c r="CC82" i="30"/>
  <c r="CC127" i="30" s="1"/>
  <c r="CD82" i="30"/>
  <c r="CD127" i="30" s="1"/>
  <c r="CA82" i="30"/>
  <c r="CA127" i="30" s="1"/>
  <c r="BC83" i="30"/>
  <c r="AR83" i="30"/>
  <c r="AG83" i="30"/>
  <c r="U83" i="30"/>
  <c r="M111" i="21" l="1"/>
  <c r="L113" i="21"/>
  <c r="J113" i="21"/>
  <c r="K113" i="21"/>
  <c r="BW83" i="30"/>
  <c r="BX83" i="30" s="1"/>
  <c r="BY83" i="30" s="1"/>
  <c r="BZ83" i="30" s="1"/>
  <c r="BW127" i="30"/>
  <c r="BO83" i="30"/>
  <c r="BD83" i="30"/>
  <c r="AS83" i="30"/>
  <c r="AH83" i="30"/>
  <c r="V83" i="30"/>
  <c r="L111" i="21"/>
  <c r="B33" i="63" l="1"/>
  <c r="CA83" i="30"/>
  <c r="BP83" i="30"/>
  <c r="BE83" i="30"/>
  <c r="AT83" i="30"/>
  <c r="AI83" i="30"/>
  <c r="W83" i="30"/>
  <c r="CB83" i="30" l="1"/>
  <c r="BQ83" i="30"/>
  <c r="BF83" i="30"/>
  <c r="AU83" i="30"/>
  <c r="AJ83" i="30"/>
  <c r="X83" i="30"/>
  <c r="M113" i="21" l="1"/>
  <c r="CC83" i="30"/>
  <c r="BR83" i="30"/>
  <c r="BG83" i="30"/>
  <c r="AV83" i="30"/>
  <c r="AK83" i="30"/>
  <c r="Y83" i="30"/>
  <c r="CD83" i="30" l="1"/>
  <c r="BS83" i="30"/>
  <c r="BH83" i="30"/>
  <c r="AW83" i="30"/>
  <c r="AL83" i="30"/>
  <c r="Z83" i="30"/>
  <c r="CE83" i="30" l="1"/>
  <c r="BT83" i="30"/>
  <c r="BI83" i="30"/>
  <c r="AX83" i="30"/>
  <c r="CF83" i="30" l="1"/>
  <c r="BU83" i="30"/>
  <c r="BJ83" i="30"/>
  <c r="CG83" i="30" l="1"/>
  <c r="BV83" i="30"/>
  <c r="CH83" i="30" l="1"/>
  <c r="CI83" i="30" s="1"/>
  <c r="B45" i="63" l="1"/>
  <c r="B37" i="63" l="1"/>
  <c r="B47" i="63" l="1"/>
  <c r="B42" i="63" l="1"/>
  <c r="B43" i="63"/>
  <c r="B32" i="63"/>
  <c r="B29" i="63" l="1"/>
  <c r="B30" i="63"/>
  <c r="B34" i="63"/>
  <c r="B40" i="63"/>
  <c r="B38" i="63" l="1"/>
  <c r="B35" i="63"/>
  <c r="B36" i="63"/>
  <c r="B28" i="63" l="1"/>
  <c r="G119" i="21" l="1"/>
  <c r="G115" i="21" l="1"/>
  <c r="B23" i="63" l="1"/>
  <c r="H98" i="21" l="1"/>
  <c r="C31" i="48" l="1"/>
  <c r="C86" i="30"/>
  <c r="K88" i="30" s="1"/>
  <c r="N88" i="30" l="1"/>
  <c r="N128" i="30" s="1"/>
  <c r="J88" i="30"/>
  <c r="L88" i="30"/>
  <c r="L128" i="30" s="1"/>
  <c r="I88" i="30"/>
  <c r="H88" i="30"/>
  <c r="F88" i="30"/>
  <c r="E88" i="30"/>
  <c r="C88" i="30"/>
  <c r="C128" i="30" s="1"/>
  <c r="M88" i="30"/>
  <c r="G88" i="30"/>
  <c r="G128" i="30" s="1"/>
  <c r="D88" i="30"/>
  <c r="D128" i="30" s="1"/>
  <c r="K128" i="30"/>
  <c r="H128" i="30" l="1"/>
  <c r="J128" i="30"/>
  <c r="M128" i="30"/>
  <c r="I128" i="30"/>
  <c r="C89" i="30"/>
  <c r="F128" i="30"/>
  <c r="E128" i="30"/>
  <c r="D89" i="30" l="1"/>
  <c r="E89" i="30" l="1"/>
  <c r="F89" i="30" s="1"/>
  <c r="G89" i="30" l="1"/>
  <c r="H89" i="30" l="1"/>
  <c r="I89" i="30" l="1"/>
  <c r="J89" i="30" l="1"/>
  <c r="K89" i="30" l="1"/>
  <c r="L89" i="30" l="1"/>
  <c r="M89" i="30" l="1"/>
  <c r="N89" i="30" l="1"/>
  <c r="BW86" i="30" l="1"/>
  <c r="AM86" i="30"/>
  <c r="AO88" i="30" s="1"/>
  <c r="AO128" i="30" s="1"/>
  <c r="I31" i="48"/>
  <c r="F31" i="48"/>
  <c r="G31" i="48"/>
  <c r="AY86" i="30"/>
  <c r="H31" i="48"/>
  <c r="BK86" i="30"/>
  <c r="D31" i="48"/>
  <c r="O86" i="30"/>
  <c r="E31" i="48"/>
  <c r="AA86" i="30"/>
  <c r="B15" i="63" l="1"/>
  <c r="BX88" i="30"/>
  <c r="BX128" i="30" s="1"/>
  <c r="CI88" i="30"/>
  <c r="AN88" i="30"/>
  <c r="AN128" i="30" s="1"/>
  <c r="BY88" i="30"/>
  <c r="BY128" i="30" s="1"/>
  <c r="CH88" i="30"/>
  <c r="CH128" i="30" s="1"/>
  <c r="AS88" i="30"/>
  <c r="AS128" i="30" s="1"/>
  <c r="AW88" i="30"/>
  <c r="AW128" i="30" s="1"/>
  <c r="BW88" i="30"/>
  <c r="BW89" i="30" s="1"/>
  <c r="CF88" i="30"/>
  <c r="CF128" i="30" s="1"/>
  <c r="AR88" i="30"/>
  <c r="AR128" i="30" s="1"/>
  <c r="AX88" i="30"/>
  <c r="AX128" i="30" s="1"/>
  <c r="AM88" i="30"/>
  <c r="AM128" i="30" s="1"/>
  <c r="AP88" i="30"/>
  <c r="AP128" i="30" s="1"/>
  <c r="AT88" i="30"/>
  <c r="AT128" i="30" s="1"/>
  <c r="CB88" i="30"/>
  <c r="CB128" i="30" s="1"/>
  <c r="BZ88" i="30"/>
  <c r="BZ128" i="30" s="1"/>
  <c r="CD88" i="30"/>
  <c r="CD128" i="30" s="1"/>
  <c r="CG88" i="30"/>
  <c r="CG128" i="30" s="1"/>
  <c r="AV88" i="30"/>
  <c r="AV128" i="30" s="1"/>
  <c r="AQ88" i="30"/>
  <c r="AQ128" i="30" s="1"/>
  <c r="AU88" i="30"/>
  <c r="AU128" i="30" s="1"/>
  <c r="CA88" i="30"/>
  <c r="CA128" i="30" s="1"/>
  <c r="CC88" i="30"/>
  <c r="CC128" i="30" s="1"/>
  <c r="CE88" i="30"/>
  <c r="CE128" i="30" s="1"/>
  <c r="S88" i="30"/>
  <c r="Y88" i="30"/>
  <c r="Z88" i="30"/>
  <c r="R88" i="30"/>
  <c r="V88" i="30"/>
  <c r="Q88" i="30"/>
  <c r="U88" i="30"/>
  <c r="T88" i="30"/>
  <c r="W88" i="30"/>
  <c r="X88" i="30"/>
  <c r="P88" i="30"/>
  <c r="O88" i="30"/>
  <c r="BV88" i="30"/>
  <c r="BR88" i="30"/>
  <c r="BL88" i="30"/>
  <c r="BS88" i="30"/>
  <c r="BU88" i="30"/>
  <c r="BP88" i="30"/>
  <c r="BO88" i="30"/>
  <c r="BN88" i="30"/>
  <c r="BQ88" i="30"/>
  <c r="BT88" i="30"/>
  <c r="BM88" i="30"/>
  <c r="BK88" i="30"/>
  <c r="BA88" i="30"/>
  <c r="BF88" i="30"/>
  <c r="BH88" i="30"/>
  <c r="AZ88" i="30"/>
  <c r="BB88" i="30"/>
  <c r="BG88" i="30"/>
  <c r="BD88" i="30"/>
  <c r="BJ88" i="30"/>
  <c r="AY88" i="30"/>
  <c r="BI88" i="30"/>
  <c r="BE88" i="30"/>
  <c r="BC88" i="30"/>
  <c r="AE88" i="30"/>
  <c r="AI88" i="30"/>
  <c r="AK88" i="30"/>
  <c r="AA88" i="30"/>
  <c r="AB88" i="30"/>
  <c r="AJ88" i="30"/>
  <c r="AL88" i="30"/>
  <c r="AD88" i="30"/>
  <c r="AC88" i="30"/>
  <c r="AF88" i="30"/>
  <c r="AG88" i="30"/>
  <c r="AH88" i="30"/>
  <c r="BX89" i="30" l="1"/>
  <c r="BY89" i="30" s="1"/>
  <c r="CI128" i="30"/>
  <c r="BW128" i="30"/>
  <c r="AM89" i="30"/>
  <c r="AN89" i="30" s="1"/>
  <c r="AO89" i="30" s="1"/>
  <c r="AG128" i="30"/>
  <c r="AL128" i="30"/>
  <c r="AK128" i="30"/>
  <c r="BI128" i="30"/>
  <c r="BG128" i="30"/>
  <c r="BF128" i="30"/>
  <c r="BM128" i="30"/>
  <c r="BO128" i="30"/>
  <c r="BL128" i="30"/>
  <c r="O89" i="30"/>
  <c r="O128" i="30"/>
  <c r="T128" i="30"/>
  <c r="R128" i="30"/>
  <c r="S128" i="30"/>
  <c r="AF128" i="30"/>
  <c r="AJ128" i="30"/>
  <c r="AI128" i="30"/>
  <c r="AY128" i="30"/>
  <c r="AY89" i="30"/>
  <c r="BB128" i="30"/>
  <c r="BA128" i="30"/>
  <c r="BT128" i="30"/>
  <c r="BP128" i="30"/>
  <c r="BR128" i="30"/>
  <c r="P128" i="30"/>
  <c r="U128" i="30"/>
  <c r="Z128" i="30"/>
  <c r="AC128" i="30"/>
  <c r="AB128" i="30"/>
  <c r="BC128" i="30"/>
  <c r="BJ128" i="30"/>
  <c r="AZ128" i="30"/>
  <c r="BQ128" i="30"/>
  <c r="BU128" i="30"/>
  <c r="BV128" i="30"/>
  <c r="X128" i="30"/>
  <c r="Q128" i="30"/>
  <c r="Y128" i="30"/>
  <c r="AH128" i="30"/>
  <c r="AD128" i="30"/>
  <c r="AA128" i="30"/>
  <c r="AA89" i="30"/>
  <c r="AE128" i="30"/>
  <c r="BE128" i="30"/>
  <c r="BD128" i="30"/>
  <c r="BH128" i="30"/>
  <c r="BK89" i="30"/>
  <c r="BK128" i="30"/>
  <c r="BN128" i="30"/>
  <c r="BS128" i="30"/>
  <c r="W128" i="30"/>
  <c r="V128" i="30"/>
  <c r="BZ89" i="30" l="1"/>
  <c r="BL89" i="30"/>
  <c r="AB89" i="30"/>
  <c r="AZ89" i="30"/>
  <c r="AP89" i="30"/>
  <c r="P89" i="30"/>
  <c r="AC89" i="30" l="1"/>
  <c r="AQ89" i="30"/>
  <c r="BA89" i="30"/>
  <c r="BM89" i="30"/>
  <c r="Q89" i="30"/>
  <c r="CA89" i="30"/>
  <c r="R89" i="30" l="1"/>
  <c r="BB89" i="30"/>
  <c r="CB89" i="30"/>
  <c r="BN89" i="30"/>
  <c r="AR89" i="30"/>
  <c r="AD89" i="30"/>
  <c r="AE89" i="30" l="1"/>
  <c r="BO89" i="30"/>
  <c r="BC89" i="30"/>
  <c r="AS89" i="30"/>
  <c r="CC89" i="30"/>
  <c r="S89" i="30"/>
  <c r="AT89" i="30" l="1"/>
  <c r="BD89" i="30"/>
  <c r="BP89" i="30"/>
  <c r="T89" i="30"/>
  <c r="CD89" i="30"/>
  <c r="AF89" i="30"/>
  <c r="U89" i="30" l="1"/>
  <c r="BE89" i="30"/>
  <c r="AU89" i="30"/>
  <c r="AG89" i="30"/>
  <c r="CE89" i="30"/>
  <c r="BQ89" i="30"/>
  <c r="AV89" i="30" l="1"/>
  <c r="CF89" i="30"/>
  <c r="BF89" i="30"/>
  <c r="V89" i="30"/>
  <c r="BR89" i="30"/>
  <c r="AH89" i="30"/>
  <c r="BG89" i="30" l="1"/>
  <c r="BS89" i="30"/>
  <c r="CG89" i="30"/>
  <c r="AI89" i="30"/>
  <c r="W89" i="30"/>
  <c r="AW89" i="30"/>
  <c r="BT89" i="30" l="1"/>
  <c r="X89" i="30"/>
  <c r="AX89" i="30"/>
  <c r="AJ89" i="30"/>
  <c r="CH89" i="30"/>
  <c r="CI89" i="30" s="1"/>
  <c r="BH89" i="30"/>
  <c r="BI89" i="30" l="1"/>
  <c r="AK89" i="30"/>
  <c r="Y89" i="30"/>
  <c r="BU89" i="30"/>
  <c r="AL89" i="30" l="1"/>
  <c r="BJ89" i="30"/>
  <c r="BV89" i="30"/>
  <c r="Z89" i="30"/>
  <c r="G101" i="21"/>
  <c r="I101" i="21"/>
  <c r="L101" i="21"/>
  <c r="M101" i="21"/>
  <c r="K101" i="21"/>
  <c r="H101" i="21"/>
  <c r="J101" i="21"/>
  <c r="G99" i="21"/>
  <c r="J99" i="21"/>
  <c r="H99" i="21"/>
  <c r="M99" i="21"/>
  <c r="I99" i="21"/>
  <c r="L99" i="21"/>
  <c r="K99" i="21"/>
  <c r="H115" i="21" l="1"/>
  <c r="I115" i="21" l="1"/>
  <c r="J115" i="21" l="1"/>
  <c r="K115" i="21" l="1"/>
  <c r="L115" i="21" l="1"/>
  <c r="M115" i="21" l="1"/>
  <c r="D120" i="58" l="1"/>
  <c r="C120" i="58"/>
  <c r="A116" i="58"/>
  <c r="P51" i="58" l="1"/>
  <c r="H100" i="21"/>
  <c r="C122" i="58"/>
  <c r="D114" i="58" l="1"/>
  <c r="D122" i="58" s="1"/>
  <c r="E114" i="58" s="1"/>
  <c r="G100" i="21"/>
  <c r="E120" i="58" l="1"/>
  <c r="F120" i="58"/>
  <c r="E122" i="58" l="1"/>
  <c r="F114" i="58" s="1"/>
  <c r="F122" i="58" s="1"/>
  <c r="G114" i="58" s="1"/>
  <c r="I100" i="21" l="1"/>
  <c r="G120" i="58"/>
  <c r="J100" i="21"/>
  <c r="H120" i="58"/>
  <c r="G122" i="58" l="1"/>
  <c r="H114" i="58" s="1"/>
  <c r="H122" i="58" s="1"/>
  <c r="I114" i="58" s="1"/>
  <c r="K100" i="21"/>
  <c r="I120" i="58" l="1"/>
  <c r="L100" i="21"/>
  <c r="J120" i="58"/>
  <c r="M100" i="21" l="1"/>
  <c r="I122" i="58"/>
  <c r="J114" i="58" s="1"/>
  <c r="J122" i="58" s="1"/>
  <c r="K114" i="58" s="1"/>
  <c r="K120" i="58" l="1"/>
  <c r="K122" i="58" s="1"/>
  <c r="L114" i="58" s="1"/>
  <c r="L120" i="58"/>
  <c r="L122" i="58" l="1"/>
  <c r="M114" i="58" s="1"/>
  <c r="M120" i="58"/>
  <c r="M122" i="58" l="1"/>
  <c r="N114" i="58" s="1"/>
  <c r="N120" i="58"/>
  <c r="N122" i="58" l="1"/>
  <c r="O114" i="58" s="1"/>
  <c r="O120" i="58"/>
  <c r="O122" i="58" l="1"/>
  <c r="P114" i="58" s="1"/>
  <c r="P120" i="58"/>
  <c r="P122" i="58" l="1"/>
  <c r="Q114" i="58" s="1"/>
  <c r="Q120" i="58"/>
  <c r="Q122" i="58" l="1"/>
  <c r="R114" i="58" s="1"/>
  <c r="R120" i="58"/>
  <c r="R122" i="58" l="1"/>
  <c r="S114" i="58" s="1"/>
  <c r="S120" i="58"/>
  <c r="S122" i="58" l="1"/>
  <c r="T114" i="58" s="1"/>
  <c r="T120" i="58"/>
  <c r="T122" i="58" l="1"/>
  <c r="U114" i="58" s="1"/>
  <c r="U120" i="58"/>
  <c r="U122" i="58" l="1"/>
  <c r="V114" i="58" s="1"/>
  <c r="V120" i="58"/>
  <c r="V122" i="58" l="1"/>
  <c r="W114" i="58" s="1"/>
  <c r="W120" i="58"/>
  <c r="W122" i="58" l="1"/>
  <c r="X114" i="58" s="1"/>
  <c r="X120" i="58"/>
  <c r="X122" i="58" l="1"/>
  <c r="Y114" i="58" s="1"/>
  <c r="Y120" i="58"/>
  <c r="Y122" i="58" l="1"/>
  <c r="Z114" i="58" s="1"/>
  <c r="Z120" i="58"/>
  <c r="Z122" i="58" l="1"/>
  <c r="AA114" i="58" s="1"/>
  <c r="AA120" i="58"/>
  <c r="AA122" i="58" l="1"/>
  <c r="AB114" i="58" s="1"/>
  <c r="AB120" i="58"/>
  <c r="AB122" i="58" l="1"/>
  <c r="AC114" i="58" s="1"/>
  <c r="AC120" i="58"/>
  <c r="AC122" i="58" l="1"/>
  <c r="AD114" i="58" s="1"/>
  <c r="AD120" i="58"/>
  <c r="AD122" i="58" l="1"/>
  <c r="AE114" i="58" s="1"/>
  <c r="AE120" i="58"/>
  <c r="AE122" i="58" l="1"/>
  <c r="AF114" i="58" s="1"/>
  <c r="AF120" i="58"/>
  <c r="AF122" i="58" l="1"/>
  <c r="AG114" i="58" s="1"/>
  <c r="AG120" i="58"/>
  <c r="AG122" i="58" l="1"/>
  <c r="AH114" i="58" s="1"/>
  <c r="AH120" i="58"/>
  <c r="AH122" i="58" l="1"/>
  <c r="AI114" i="58" s="1"/>
  <c r="AI120" i="58"/>
  <c r="AI122" i="58" l="1"/>
  <c r="AJ114" i="58" s="1"/>
  <c r="AJ120" i="58"/>
  <c r="AJ122" i="58" l="1"/>
  <c r="AK114" i="58" s="1"/>
  <c r="AK120" i="58"/>
  <c r="AK122" i="58" l="1"/>
  <c r="AL114" i="58" s="1"/>
  <c r="AL120" i="58"/>
  <c r="AL122" i="58" l="1"/>
  <c r="AM114" i="58" s="1"/>
  <c r="AM120" i="58"/>
  <c r="AN120" i="58" l="1"/>
  <c r="AM122" i="58"/>
  <c r="AN114" i="58" s="1"/>
  <c r="AN122" i="58" l="1"/>
  <c r="AO114" i="58" s="1"/>
  <c r="AO120" i="58"/>
  <c r="AP120" i="58" l="1"/>
  <c r="AO122" i="58"/>
  <c r="AP114" i="58" s="1"/>
  <c r="AQ120" i="58" l="1"/>
  <c r="AP122" i="58"/>
  <c r="AQ114" i="58" s="1"/>
  <c r="AR120" i="58" l="1"/>
  <c r="AQ122" i="58"/>
  <c r="AR114" i="58" s="1"/>
  <c r="AS120" i="58" l="1"/>
  <c r="AR122" i="58"/>
  <c r="AS114" i="58" s="1"/>
  <c r="AT120" i="58" l="1"/>
  <c r="AS122" i="58"/>
  <c r="AT114" i="58" s="1"/>
  <c r="AU120" i="58" l="1"/>
  <c r="AT122" i="58"/>
  <c r="AU114" i="58" s="1"/>
  <c r="AU122" i="58" l="1"/>
  <c r="AV114" i="58" s="1"/>
  <c r="AV120" i="58"/>
  <c r="AV122" i="58" l="1"/>
  <c r="A120" i="58"/>
  <c r="C49" i="58" l="1"/>
  <c r="P52" i="58" s="1"/>
  <c r="P53" i="58" s="1"/>
  <c r="P57" i="58" s="1"/>
  <c r="G49" i="58" s="1"/>
  <c r="C46" i="48" l="1"/>
  <c r="G65" i="21"/>
  <c r="C96" i="30"/>
  <c r="G67" i="21" l="1"/>
  <c r="H98" i="30"/>
  <c r="G98" i="30"/>
  <c r="E98" i="30"/>
  <c r="K98" i="30"/>
  <c r="I98" i="30"/>
  <c r="L98" i="30"/>
  <c r="M98" i="30"/>
  <c r="J98" i="30"/>
  <c r="D98" i="30"/>
  <c r="N98" i="30"/>
  <c r="C98" i="30"/>
  <c r="F98" i="30"/>
  <c r="O96" i="30" l="1"/>
  <c r="V98" i="30" s="1"/>
  <c r="D46" i="48"/>
  <c r="H65" i="21"/>
  <c r="H67" i="21" s="1"/>
  <c r="C99" i="30"/>
  <c r="E46" i="48"/>
  <c r="I65" i="21"/>
  <c r="AA96" i="30"/>
  <c r="S98" i="30" l="1"/>
  <c r="P98" i="30"/>
  <c r="Y98" i="30"/>
  <c r="Z98" i="30"/>
  <c r="U98" i="30"/>
  <c r="R98" i="30"/>
  <c r="O98" i="30"/>
  <c r="O99" i="30" s="1"/>
  <c r="Q98" i="30"/>
  <c r="W98" i="30"/>
  <c r="X98" i="30"/>
  <c r="T98" i="30"/>
  <c r="I67" i="21"/>
  <c r="F46" i="48"/>
  <c r="J65" i="21"/>
  <c r="AM96" i="30"/>
  <c r="AJ98" i="30"/>
  <c r="AL98" i="30"/>
  <c r="AE98" i="30"/>
  <c r="AG98" i="30"/>
  <c r="AD98" i="30"/>
  <c r="AK98" i="30"/>
  <c r="AI98" i="30"/>
  <c r="AC98" i="30"/>
  <c r="AF98" i="30"/>
  <c r="AB98" i="30"/>
  <c r="AH98" i="30"/>
  <c r="AA98" i="30"/>
  <c r="D99" i="30"/>
  <c r="B39" i="63" l="1"/>
  <c r="B41" i="63"/>
  <c r="P99" i="30"/>
  <c r="J67" i="21"/>
  <c r="E99" i="30"/>
  <c r="AS98" i="30"/>
  <c r="AT98" i="30"/>
  <c r="AW98" i="30"/>
  <c r="AU98" i="30"/>
  <c r="AR98" i="30"/>
  <c r="AV98" i="30"/>
  <c r="AN98" i="30"/>
  <c r="AQ98" i="30"/>
  <c r="AO98" i="30"/>
  <c r="AP98" i="30"/>
  <c r="AX98" i="30"/>
  <c r="AM98" i="30"/>
  <c r="AA99" i="30"/>
  <c r="G46" i="48" l="1"/>
  <c r="K65" i="21"/>
  <c r="AY96" i="30"/>
  <c r="AB99" i="30"/>
  <c r="F99" i="30"/>
  <c r="AM99" i="30"/>
  <c r="Q99" i="30"/>
  <c r="R99" i="30" l="1"/>
  <c r="AN99" i="30"/>
  <c r="H46" i="48"/>
  <c r="L65" i="21"/>
  <c r="BK96" i="30"/>
  <c r="BD98" i="30"/>
  <c r="BF98" i="30"/>
  <c r="BJ98" i="30"/>
  <c r="BG98" i="30"/>
  <c r="BB98" i="30"/>
  <c r="BH98" i="30"/>
  <c r="BC98" i="30"/>
  <c r="BA98" i="30"/>
  <c r="AZ98" i="30"/>
  <c r="BE98" i="30"/>
  <c r="AY98" i="30"/>
  <c r="BI98" i="30"/>
  <c r="AC99" i="30"/>
  <c r="G99" i="30"/>
  <c r="K67" i="21"/>
  <c r="AO99" i="30" l="1"/>
  <c r="H99" i="30"/>
  <c r="B31" i="63"/>
  <c r="B48" i="63" s="1"/>
  <c r="A7" i="63" s="1"/>
  <c r="AY99" i="30"/>
  <c r="BS98" i="30"/>
  <c r="BR98" i="30"/>
  <c r="BV98" i="30"/>
  <c r="BP98" i="30"/>
  <c r="BQ98" i="30"/>
  <c r="BT98" i="30"/>
  <c r="BO98" i="30"/>
  <c r="BL98" i="30"/>
  <c r="BM98" i="30"/>
  <c r="BU98" i="30"/>
  <c r="BK98" i="30"/>
  <c r="BN98" i="30"/>
  <c r="L67" i="21"/>
  <c r="S99" i="30"/>
  <c r="AD99" i="30"/>
  <c r="I46" i="48"/>
  <c r="M65" i="21"/>
  <c r="BW96" i="30"/>
  <c r="D55" i="48" l="1"/>
  <c r="C55" i="48"/>
  <c r="F55" i="48"/>
  <c r="H55" i="48"/>
  <c r="AP99" i="30"/>
  <c r="M67" i="21"/>
  <c r="T99" i="30"/>
  <c r="BK99" i="30"/>
  <c r="AZ99" i="30"/>
  <c r="E55" i="48"/>
  <c r="I99" i="30"/>
  <c r="BY98" i="30"/>
  <c r="BX98" i="30"/>
  <c r="CD98" i="30"/>
  <c r="CA98" i="30"/>
  <c r="CH98" i="30"/>
  <c r="CG98" i="30"/>
  <c r="CC98" i="30"/>
  <c r="BZ98" i="30"/>
  <c r="CI98" i="30"/>
  <c r="CB98" i="30"/>
  <c r="CE98" i="30"/>
  <c r="CF98" i="30"/>
  <c r="BW98" i="30"/>
  <c r="AE99" i="30"/>
  <c r="G55" i="48"/>
  <c r="I55" i="48"/>
  <c r="U99" i="30" l="1"/>
  <c r="BW99" i="30"/>
  <c r="J99" i="30"/>
  <c r="BA99" i="30"/>
  <c r="AQ99" i="30"/>
  <c r="AF99" i="30"/>
  <c r="BL99" i="30"/>
  <c r="BM99" i="30" l="1"/>
  <c r="AG99" i="30"/>
  <c r="BB99" i="30"/>
  <c r="K99" i="30"/>
  <c r="V99" i="30"/>
  <c r="AR99" i="30"/>
  <c r="BX99" i="30"/>
  <c r="M119" i="21" l="1"/>
  <c r="BY99" i="30"/>
  <c r="BC99" i="30"/>
  <c r="BN99" i="30"/>
  <c r="AS99" i="30"/>
  <c r="W99" i="30"/>
  <c r="L99" i="30"/>
  <c r="AH99" i="30"/>
  <c r="K119" i="21" l="1"/>
  <c r="J119" i="21"/>
  <c r="I119" i="21"/>
  <c r="M99" i="30"/>
  <c r="I117" i="21"/>
  <c r="BO99" i="30"/>
  <c r="BZ99" i="30"/>
  <c r="AT99" i="30"/>
  <c r="J117" i="21"/>
  <c r="L117" i="21"/>
  <c r="BD99" i="30"/>
  <c r="K117" i="21"/>
  <c r="AI99" i="30"/>
  <c r="X99" i="30"/>
  <c r="M117" i="21"/>
  <c r="M121" i="21" s="1"/>
  <c r="H119" i="21" l="1"/>
  <c r="K121" i="21"/>
  <c r="L119" i="21"/>
  <c r="L121" i="21" s="1"/>
  <c r="I121" i="21"/>
  <c r="J121" i="21"/>
  <c r="E40" i="48"/>
  <c r="AJ99" i="30"/>
  <c r="AU99" i="30"/>
  <c r="G40" i="48"/>
  <c r="I40" i="48"/>
  <c r="H117" i="21"/>
  <c r="CA99" i="30"/>
  <c r="Y99" i="30"/>
  <c r="BP99" i="30"/>
  <c r="BE99" i="30"/>
  <c r="H40" i="48"/>
  <c r="G117" i="21"/>
  <c r="G121" i="21" s="1"/>
  <c r="F40" i="48"/>
  <c r="N99" i="30"/>
  <c r="H121" i="21" l="1"/>
  <c r="I98" i="21"/>
  <c r="I97" i="21"/>
  <c r="I63" i="21"/>
  <c r="I69" i="21" s="1"/>
  <c r="AA114" i="30"/>
  <c r="Z99" i="30"/>
  <c r="L97" i="21"/>
  <c r="L63" i="21"/>
  <c r="L69" i="21" s="1"/>
  <c r="BK114" i="30"/>
  <c r="D40" i="48"/>
  <c r="K97" i="21"/>
  <c r="K63" i="21"/>
  <c r="K69" i="21" s="1"/>
  <c r="AY114" i="30"/>
  <c r="BF99" i="30"/>
  <c r="J97" i="21"/>
  <c r="J63" i="21"/>
  <c r="J69" i="21" s="1"/>
  <c r="AM114" i="30"/>
  <c r="AV99" i="30"/>
  <c r="CB99" i="30"/>
  <c r="M97" i="21"/>
  <c r="M63" i="21"/>
  <c r="M69" i="21" s="1"/>
  <c r="BW114" i="30"/>
  <c r="AK99" i="30"/>
  <c r="BQ99" i="30"/>
  <c r="I102" i="21" l="1"/>
  <c r="G63" i="21"/>
  <c r="G69" i="21" s="1"/>
  <c r="G97" i="21"/>
  <c r="G102" i="21" s="1"/>
  <c r="C114" i="30"/>
  <c r="AW99" i="30"/>
  <c r="H97" i="21"/>
  <c r="H102" i="21" s="1"/>
  <c r="O114" i="30"/>
  <c r="H63" i="21"/>
  <c r="H69" i="21" s="1"/>
  <c r="B24" i="63"/>
  <c r="B25" i="63" s="1"/>
  <c r="A6" i="63" s="1"/>
  <c r="M71" i="21"/>
  <c r="CC99" i="30"/>
  <c r="AU116" i="30"/>
  <c r="AN116" i="30"/>
  <c r="AO116" i="30"/>
  <c r="AR116" i="30"/>
  <c r="AW116" i="30"/>
  <c r="AS116" i="30"/>
  <c r="AX116" i="30"/>
  <c r="AQ116" i="30"/>
  <c r="AT116" i="30"/>
  <c r="AP116" i="30"/>
  <c r="AM116" i="30"/>
  <c r="AV116" i="30"/>
  <c r="BG99" i="30"/>
  <c r="BR116" i="30"/>
  <c r="BN116" i="30"/>
  <c r="BP116" i="30"/>
  <c r="BQ116" i="30"/>
  <c r="BL116" i="30"/>
  <c r="BM116" i="30"/>
  <c r="BV116" i="30"/>
  <c r="BT116" i="30"/>
  <c r="BO116" i="30"/>
  <c r="BU116" i="30"/>
  <c r="BS116" i="30"/>
  <c r="BK116" i="30"/>
  <c r="C40" i="48"/>
  <c r="J71" i="21"/>
  <c r="BH116" i="30"/>
  <c r="BJ116" i="30"/>
  <c r="BB116" i="30"/>
  <c r="BG116" i="30"/>
  <c r="BI116" i="30"/>
  <c r="BC116" i="30"/>
  <c r="AZ116" i="30"/>
  <c r="BF116" i="30"/>
  <c r="BE116" i="30"/>
  <c r="AY116" i="30"/>
  <c r="BA116" i="30"/>
  <c r="BD116" i="30"/>
  <c r="L71" i="21"/>
  <c r="AG116" i="30"/>
  <c r="AF116" i="30"/>
  <c r="AL116" i="30"/>
  <c r="AE116" i="30"/>
  <c r="AI116" i="30"/>
  <c r="AB116" i="30"/>
  <c r="AH116" i="30"/>
  <c r="AD116" i="30"/>
  <c r="AJ116" i="30"/>
  <c r="AK116" i="30"/>
  <c r="AC116" i="30"/>
  <c r="AA116" i="30"/>
  <c r="BR99" i="30"/>
  <c r="AL99" i="30"/>
  <c r="CE116" i="30"/>
  <c r="CC116" i="30"/>
  <c r="CI116" i="30"/>
  <c r="CA116" i="30"/>
  <c r="CB116" i="30"/>
  <c r="CH116" i="30"/>
  <c r="CD116" i="30"/>
  <c r="CF116" i="30"/>
  <c r="BZ116" i="30"/>
  <c r="CG116" i="30"/>
  <c r="BY116" i="30"/>
  <c r="BX116" i="30"/>
  <c r="BW116" i="30"/>
  <c r="K71" i="21"/>
  <c r="I71" i="21"/>
  <c r="J98" i="21" l="1"/>
  <c r="J102" i="21" s="1"/>
  <c r="BW132" i="30"/>
  <c r="BW135" i="30" s="1"/>
  <c r="BW13" i="30"/>
  <c r="BW117" i="30"/>
  <c r="BZ13" i="30"/>
  <c r="BZ132" i="30"/>
  <c r="BZ135" i="30" s="1"/>
  <c r="CB132" i="30"/>
  <c r="CB135" i="30" s="1"/>
  <c r="CB13" i="30"/>
  <c r="CE13" i="30"/>
  <c r="CE132" i="30"/>
  <c r="CE135" i="30" s="1"/>
  <c r="AA132" i="30"/>
  <c r="AA135" i="30" s="1"/>
  <c r="AA13" i="30"/>
  <c r="AA117" i="30"/>
  <c r="AD13" i="30"/>
  <c r="AD132" i="30"/>
  <c r="AD135" i="30" s="1"/>
  <c r="AE132" i="30"/>
  <c r="AE135" i="30" s="1"/>
  <c r="AE13" i="30"/>
  <c r="BA13" i="30"/>
  <c r="BA132" i="30"/>
  <c r="BA135" i="30" s="1"/>
  <c r="AZ13" i="30"/>
  <c r="AZ132" i="30"/>
  <c r="AZ135" i="30" s="1"/>
  <c r="BB132" i="30"/>
  <c r="BB135" i="30" s="1"/>
  <c r="BB13" i="30"/>
  <c r="BU132" i="30"/>
  <c r="BU135" i="30" s="1"/>
  <c r="BU13" i="30"/>
  <c r="BM13" i="30"/>
  <c r="BM132" i="30"/>
  <c r="BM135" i="30" s="1"/>
  <c r="BN13" i="30"/>
  <c r="BN132" i="30"/>
  <c r="BN135" i="30" s="1"/>
  <c r="AT13" i="30"/>
  <c r="AT132" i="30"/>
  <c r="AT135" i="30" s="1"/>
  <c r="AW132" i="30"/>
  <c r="AW135" i="30" s="1"/>
  <c r="AW13" i="30"/>
  <c r="AU13" i="30"/>
  <c r="AU132" i="30"/>
  <c r="AU135" i="30" s="1"/>
  <c r="S116" i="30"/>
  <c r="X116" i="30"/>
  <c r="V116" i="30"/>
  <c r="Y116" i="30"/>
  <c r="T116" i="30"/>
  <c r="Z116" i="30"/>
  <c r="Q116" i="30"/>
  <c r="R116" i="30"/>
  <c r="U116" i="30"/>
  <c r="W116" i="30"/>
  <c r="O116" i="30"/>
  <c r="P116" i="30"/>
  <c r="AX99" i="30"/>
  <c r="BX13" i="30"/>
  <c r="BX132" i="30"/>
  <c r="BX135" i="30" s="1"/>
  <c r="CF13" i="30"/>
  <c r="CF132" i="30"/>
  <c r="CF135" i="30" s="1"/>
  <c r="CA13" i="30"/>
  <c r="CA132" i="30"/>
  <c r="CA135" i="30" s="1"/>
  <c r="AC13" i="30"/>
  <c r="AC132" i="30"/>
  <c r="AC135" i="30" s="1"/>
  <c r="AH132" i="30"/>
  <c r="AH135" i="30" s="1"/>
  <c r="AH13" i="30"/>
  <c r="AL13" i="30"/>
  <c r="AL132" i="30"/>
  <c r="AL135" i="30" s="1"/>
  <c r="AY132" i="30"/>
  <c r="AY135" i="30" s="1"/>
  <c r="AY117" i="30"/>
  <c r="AY13" i="30"/>
  <c r="BC13" i="30"/>
  <c r="BC132" i="30"/>
  <c r="BC135" i="30" s="1"/>
  <c r="BJ13" i="30"/>
  <c r="BJ132" i="30"/>
  <c r="BJ135" i="30" s="1"/>
  <c r="BO13" i="30"/>
  <c r="BO132" i="30"/>
  <c r="BO135" i="30" s="1"/>
  <c r="BL132" i="30"/>
  <c r="BL135" i="30" s="1"/>
  <c r="BL13" i="30"/>
  <c r="BR132" i="30"/>
  <c r="BR135" i="30" s="1"/>
  <c r="BR13" i="30"/>
  <c r="AV13" i="30"/>
  <c r="AV132" i="30"/>
  <c r="AV135" i="30" s="1"/>
  <c r="AQ13" i="30"/>
  <c r="AQ132" i="30"/>
  <c r="AQ135" i="30" s="1"/>
  <c r="AR13" i="30"/>
  <c r="AR132" i="30"/>
  <c r="AR135" i="30" s="1"/>
  <c r="CD99" i="30"/>
  <c r="N116" i="30"/>
  <c r="G116" i="30"/>
  <c r="E116" i="30"/>
  <c r="J116" i="30"/>
  <c r="D116" i="30"/>
  <c r="M116" i="30"/>
  <c r="I116" i="30"/>
  <c r="L116" i="30"/>
  <c r="H116" i="30"/>
  <c r="K116" i="30"/>
  <c r="C116" i="30"/>
  <c r="F116" i="30"/>
  <c r="BY13" i="30"/>
  <c r="BY132" i="30"/>
  <c r="BY135" i="30" s="1"/>
  <c r="CD13" i="30"/>
  <c r="CD132" i="30"/>
  <c r="CD135" i="30" s="1"/>
  <c r="CI13" i="30"/>
  <c r="CI132" i="30"/>
  <c r="CI135" i="30" s="1"/>
  <c r="AK132" i="30"/>
  <c r="AK135" i="30" s="1"/>
  <c r="AK13" i="30"/>
  <c r="AB13" i="30"/>
  <c r="AB132" i="30"/>
  <c r="AB135" i="30" s="1"/>
  <c r="AF132" i="30"/>
  <c r="AF135" i="30" s="1"/>
  <c r="AF13" i="30"/>
  <c r="BE132" i="30"/>
  <c r="BE135" i="30" s="1"/>
  <c r="BE13" i="30"/>
  <c r="BI13" i="30"/>
  <c r="BI132" i="30"/>
  <c r="BI135" i="30" s="1"/>
  <c r="BH13" i="30"/>
  <c r="BH132" i="30"/>
  <c r="BH135" i="30" s="1"/>
  <c r="BK13" i="30"/>
  <c r="BK132" i="30"/>
  <c r="BK135" i="30" s="1"/>
  <c r="BK117" i="30"/>
  <c r="BT132" i="30"/>
  <c r="BT135" i="30" s="1"/>
  <c r="BT13" i="30"/>
  <c r="BQ132" i="30"/>
  <c r="BQ135" i="30" s="1"/>
  <c r="BQ13" i="30"/>
  <c r="BH99" i="30"/>
  <c r="AM13" i="30"/>
  <c r="AM132" i="30"/>
  <c r="AM135" i="30" s="1"/>
  <c r="AM117" i="30"/>
  <c r="AX13" i="30"/>
  <c r="AX132" i="30"/>
  <c r="AX135" i="30" s="1"/>
  <c r="AO13" i="30"/>
  <c r="AO132" i="30"/>
  <c r="AO135" i="30" s="1"/>
  <c r="G104" i="21"/>
  <c r="G123" i="21"/>
  <c r="G71" i="21"/>
  <c r="CG13" i="30"/>
  <c r="CG132" i="30"/>
  <c r="CG135" i="30" s="1"/>
  <c r="CH132" i="30"/>
  <c r="CH135" i="30" s="1"/>
  <c r="CH13" i="30"/>
  <c r="CC132" i="30"/>
  <c r="CC135" i="30" s="1"/>
  <c r="CC13" i="30"/>
  <c r="BS99" i="30"/>
  <c r="AJ13" i="30"/>
  <c r="AJ132" i="30"/>
  <c r="AJ135" i="30" s="1"/>
  <c r="AI13" i="30"/>
  <c r="AI132" i="30"/>
  <c r="AI135" i="30" s="1"/>
  <c r="AG132" i="30"/>
  <c r="AG135" i="30" s="1"/>
  <c r="AG13" i="30"/>
  <c r="BD13" i="30"/>
  <c r="BD132" i="30"/>
  <c r="BD135" i="30" s="1"/>
  <c r="BF132" i="30"/>
  <c r="BF135" i="30" s="1"/>
  <c r="BF13" i="30"/>
  <c r="BG13" i="30"/>
  <c r="BG132" i="30"/>
  <c r="BG135" i="30" s="1"/>
  <c r="BS13" i="30"/>
  <c r="BS132" i="30"/>
  <c r="BS135" i="30" s="1"/>
  <c r="BV132" i="30"/>
  <c r="BV135" i="30" s="1"/>
  <c r="BV13" i="30"/>
  <c r="BP13" i="30"/>
  <c r="BP132" i="30"/>
  <c r="BP135" i="30" s="1"/>
  <c r="AP13" i="30"/>
  <c r="AP132" i="30"/>
  <c r="AP135" i="30" s="1"/>
  <c r="AS13" i="30"/>
  <c r="AS132" i="30"/>
  <c r="AS135" i="30" s="1"/>
  <c r="AN13" i="30"/>
  <c r="AN132" i="30"/>
  <c r="AN135" i="30" s="1"/>
  <c r="H71" i="21"/>
  <c r="G22" i="30" l="1"/>
  <c r="U13" i="30"/>
  <c r="U132" i="30"/>
  <c r="U135" i="30" s="1"/>
  <c r="T132" i="30"/>
  <c r="T135" i="30" s="1"/>
  <c r="T13" i="30"/>
  <c r="S13" i="30"/>
  <c r="S132" i="30"/>
  <c r="S135" i="30" s="1"/>
  <c r="I22" i="30"/>
  <c r="BL117" i="30"/>
  <c r="C117" i="30"/>
  <c r="C13" i="30"/>
  <c r="C132" i="30"/>
  <c r="C135" i="30" s="1"/>
  <c r="E13" i="30"/>
  <c r="E132" i="30"/>
  <c r="E135" i="30" s="1"/>
  <c r="H95" i="21"/>
  <c r="K132" i="30"/>
  <c r="K135" i="30" s="1"/>
  <c r="K13" i="30"/>
  <c r="M13" i="30"/>
  <c r="M132" i="30"/>
  <c r="M135" i="30" s="1"/>
  <c r="G13" i="30"/>
  <c r="G132" i="30"/>
  <c r="G135" i="30" s="1"/>
  <c r="CE99" i="30"/>
  <c r="AZ117" i="30"/>
  <c r="P13" i="30"/>
  <c r="P132" i="30"/>
  <c r="P135" i="30" s="1"/>
  <c r="R132" i="30"/>
  <c r="R135" i="30" s="1"/>
  <c r="R13" i="30"/>
  <c r="Y13" i="30"/>
  <c r="Y132" i="30"/>
  <c r="Y135" i="30" s="1"/>
  <c r="AN117" i="30"/>
  <c r="I13" i="30"/>
  <c r="I132" i="30"/>
  <c r="I135" i="30" s="1"/>
  <c r="BT99" i="30"/>
  <c r="F22" i="30"/>
  <c r="H22" i="30"/>
  <c r="H13" i="30"/>
  <c r="H132" i="30"/>
  <c r="H135" i="30" s="1"/>
  <c r="D132" i="30"/>
  <c r="D135" i="30" s="1"/>
  <c r="D13" i="30"/>
  <c r="N13" i="30"/>
  <c r="N132" i="30"/>
  <c r="N135" i="30" s="1"/>
  <c r="O13" i="30"/>
  <c r="O132" i="30"/>
  <c r="O135" i="30" s="1"/>
  <c r="O117" i="30"/>
  <c r="Q132" i="30"/>
  <c r="Q135" i="30" s="1"/>
  <c r="Q13" i="30"/>
  <c r="V132" i="30"/>
  <c r="V135" i="30" s="1"/>
  <c r="V13" i="30"/>
  <c r="AB117" i="30"/>
  <c r="BI99" i="30"/>
  <c r="F132" i="30"/>
  <c r="F135" i="30" s="1"/>
  <c r="F13" i="30"/>
  <c r="L13" i="30"/>
  <c r="L132" i="30"/>
  <c r="L135" i="30" s="1"/>
  <c r="J13" i="30"/>
  <c r="J132" i="30"/>
  <c r="J135" i="30" s="1"/>
  <c r="W13" i="30"/>
  <c r="W132" i="30"/>
  <c r="W135" i="30" s="1"/>
  <c r="Z132" i="30"/>
  <c r="Z135" i="30" s="1"/>
  <c r="Z13" i="30"/>
  <c r="X13" i="30"/>
  <c r="X132" i="30"/>
  <c r="X135" i="30" s="1"/>
  <c r="E22" i="30"/>
  <c r="BX117" i="30"/>
  <c r="K98" i="21" l="1"/>
  <c r="K102" i="21" s="1"/>
  <c r="BJ99" i="30"/>
  <c r="AC117" i="30"/>
  <c r="C157" i="30"/>
  <c r="D157" i="30" s="1"/>
  <c r="E157" i="30" s="1"/>
  <c r="F157" i="30" s="1"/>
  <c r="G157" i="30" s="1"/>
  <c r="H157" i="30" s="1"/>
  <c r="I157" i="30" s="1"/>
  <c r="J157" i="30" s="1"/>
  <c r="K157" i="30" s="1"/>
  <c r="L157" i="30" s="1"/>
  <c r="M157" i="30" s="1"/>
  <c r="N157" i="30" s="1"/>
  <c r="O157" i="30" s="1"/>
  <c r="P157" i="30" s="1"/>
  <c r="Q157" i="30" s="1"/>
  <c r="R157" i="30" s="1"/>
  <c r="S157" i="30" s="1"/>
  <c r="T157" i="30" s="1"/>
  <c r="U157" i="30" s="1"/>
  <c r="V157" i="30" s="1"/>
  <c r="W157" i="30" s="1"/>
  <c r="X157" i="30" s="1"/>
  <c r="Y157" i="30" s="1"/>
  <c r="Z157" i="30" s="1"/>
  <c r="AA157" i="30" s="1"/>
  <c r="AB157" i="30" s="1"/>
  <c r="AC157" i="30" s="1"/>
  <c r="AD157" i="30" s="1"/>
  <c r="AE157" i="30" s="1"/>
  <c r="AF157" i="30" s="1"/>
  <c r="AG157" i="30" s="1"/>
  <c r="AH157" i="30" s="1"/>
  <c r="AI157" i="30" s="1"/>
  <c r="AJ157" i="30" s="1"/>
  <c r="AK157" i="30" s="1"/>
  <c r="AL157" i="30" s="1"/>
  <c r="AM157" i="30" s="1"/>
  <c r="AN157" i="30" s="1"/>
  <c r="AO157" i="30" s="1"/>
  <c r="AP157" i="30" s="1"/>
  <c r="AQ157" i="30" s="1"/>
  <c r="AR157" i="30" s="1"/>
  <c r="AS157" i="30" s="1"/>
  <c r="AT157" i="30" s="1"/>
  <c r="AU157" i="30" s="1"/>
  <c r="AV157" i="30" s="1"/>
  <c r="AW157" i="30" s="1"/>
  <c r="AX157" i="30" s="1"/>
  <c r="AY157" i="30" s="1"/>
  <c r="AZ157" i="30" s="1"/>
  <c r="BA157" i="30" s="1"/>
  <c r="BB157" i="30" s="1"/>
  <c r="BC157" i="30" s="1"/>
  <c r="BD157" i="30" s="1"/>
  <c r="BE157" i="30" s="1"/>
  <c r="BF157" i="30" s="1"/>
  <c r="BG157" i="30" s="1"/>
  <c r="BH157" i="30" s="1"/>
  <c r="BI157" i="30" s="1"/>
  <c r="BJ157" i="30" s="1"/>
  <c r="BK157" i="30" s="1"/>
  <c r="BL157" i="30" s="1"/>
  <c r="BM157" i="30" s="1"/>
  <c r="BN157" i="30" s="1"/>
  <c r="BO157" i="30" s="1"/>
  <c r="BP157" i="30" s="1"/>
  <c r="BQ157" i="30" s="1"/>
  <c r="BR157" i="30" s="1"/>
  <c r="BS157" i="30" s="1"/>
  <c r="BT157" i="30" s="1"/>
  <c r="BU157" i="30" s="1"/>
  <c r="BV157" i="30" s="1"/>
  <c r="BW157" i="30" s="1"/>
  <c r="BX157" i="30" s="1"/>
  <c r="BY157" i="30" s="1"/>
  <c r="BZ157" i="30" s="1"/>
  <c r="CA157" i="30" s="1"/>
  <c r="CB157" i="30" s="1"/>
  <c r="CC157" i="30" s="1"/>
  <c r="CD157" i="30" s="1"/>
  <c r="CE157" i="30" s="1"/>
  <c r="CF157" i="30" s="1"/>
  <c r="CG157" i="30" s="1"/>
  <c r="CH157" i="30" s="1"/>
  <c r="CI157" i="30" s="1"/>
  <c r="D22" i="30"/>
  <c r="BU99" i="30"/>
  <c r="C22" i="30"/>
  <c r="BY117" i="30"/>
  <c r="AO117" i="30"/>
  <c r="BA117" i="30"/>
  <c r="H104" i="21"/>
  <c r="H123" i="21"/>
  <c r="I95" i="21" s="1"/>
  <c r="D117" i="30"/>
  <c r="BM117" i="30"/>
  <c r="P117" i="30"/>
  <c r="CF99" i="30"/>
  <c r="L98" i="21" l="1"/>
  <c r="L102" i="21" s="1"/>
  <c r="CG99" i="30"/>
  <c r="E117" i="30"/>
  <c r="BB117" i="30"/>
  <c r="BZ117" i="30"/>
  <c r="I104" i="21"/>
  <c r="I123" i="21"/>
  <c r="J95" i="21" s="1"/>
  <c r="BN117" i="30"/>
  <c r="AP117" i="30"/>
  <c r="AD117" i="30"/>
  <c r="Q117" i="30"/>
  <c r="BV99" i="30"/>
  <c r="J104" i="21" l="1"/>
  <c r="J123" i="21"/>
  <c r="K95" i="21" s="1"/>
  <c r="BO117" i="30"/>
  <c r="CA117" i="30"/>
  <c r="F117" i="30"/>
  <c r="AE117" i="30"/>
  <c r="CH99" i="30"/>
  <c r="R117" i="30"/>
  <c r="AQ117" i="30"/>
  <c r="BC117" i="30"/>
  <c r="CI99" i="30" l="1"/>
  <c r="AF117" i="30"/>
  <c r="K104" i="21"/>
  <c r="K123" i="21"/>
  <c r="L95" i="21" s="1"/>
  <c r="CB117" i="30"/>
  <c r="AR117" i="30"/>
  <c r="S117" i="30"/>
  <c r="BD117" i="30"/>
  <c r="G117" i="30"/>
  <c r="BP117" i="30"/>
  <c r="M98" i="21" l="1"/>
  <c r="M102" i="21" s="1"/>
  <c r="BQ117" i="30"/>
  <c r="T117" i="30"/>
  <c r="H117" i="30"/>
  <c r="BE117" i="30"/>
  <c r="CC117" i="30"/>
  <c r="AG117" i="30"/>
  <c r="L123" i="21"/>
  <c r="M95" i="21" s="1"/>
  <c r="L104" i="21"/>
  <c r="AS117" i="30"/>
  <c r="AT117" i="30" l="1"/>
  <c r="M104" i="21"/>
  <c r="M123" i="21"/>
  <c r="CD117" i="30"/>
  <c r="BF117" i="30"/>
  <c r="U117" i="30"/>
  <c r="AH117" i="30"/>
  <c r="I117" i="30"/>
  <c r="BR117" i="30"/>
  <c r="BS117" i="30" l="1"/>
  <c r="J117" i="30"/>
  <c r="AI117" i="30"/>
  <c r="BG117" i="30"/>
  <c r="V117" i="30"/>
  <c r="CE117" i="30"/>
  <c r="AU117" i="30"/>
  <c r="AV117" i="30" l="1"/>
  <c r="W117" i="30"/>
  <c r="BH117" i="30"/>
  <c r="K117" i="30"/>
  <c r="CF117" i="30"/>
  <c r="AJ117" i="30"/>
  <c r="BT117" i="30"/>
  <c r="L117" i="30" l="1"/>
  <c r="X117" i="30"/>
  <c r="BU117" i="30"/>
  <c r="AK117" i="30"/>
  <c r="CG117" i="30"/>
  <c r="BI117" i="30"/>
  <c r="AW117" i="30"/>
  <c r="AX117" i="30" l="1"/>
  <c r="CH117" i="30"/>
  <c r="BV117" i="30"/>
  <c r="M117" i="30"/>
  <c r="BJ117" i="30"/>
  <c r="AL117" i="30"/>
  <c r="Y117" i="30"/>
  <c r="N117" i="30" l="1"/>
  <c r="CI117" i="30"/>
  <c r="Z117" i="30"/>
  <c r="G31" i="21" l="1"/>
  <c r="G45" i="21" l="1"/>
  <c r="H31" i="21"/>
  <c r="H32" i="21" s="1"/>
  <c r="H33" i="21"/>
  <c r="C16" i="48" l="1"/>
  <c r="G46" i="21"/>
  <c r="G47" i="21" s="1"/>
  <c r="C20" i="48"/>
  <c r="I33" i="21"/>
  <c r="C33" i="48" l="1"/>
  <c r="C37" i="48"/>
  <c r="C74" i="30"/>
  <c r="J76" i="30" s="1"/>
  <c r="G56" i="21"/>
  <c r="G59" i="21" s="1"/>
  <c r="G72" i="21" s="1"/>
  <c r="G28" i="21" s="1"/>
  <c r="J33" i="21"/>
  <c r="D16" i="48"/>
  <c r="H45" i="21"/>
  <c r="C19" i="48"/>
  <c r="C25" i="48" s="1"/>
  <c r="G36" i="21"/>
  <c r="H35" i="21" l="1"/>
  <c r="F76" i="30"/>
  <c r="F126" i="30" s="1"/>
  <c r="F130" i="30" s="1"/>
  <c r="D76" i="30"/>
  <c r="D126" i="30" s="1"/>
  <c r="D130" i="30" s="1"/>
  <c r="G76" i="30"/>
  <c r="G92" i="30" s="1"/>
  <c r="G11" i="30" s="1"/>
  <c r="K76" i="30"/>
  <c r="K92" i="30" s="1"/>
  <c r="K11" i="30" s="1"/>
  <c r="E76" i="30"/>
  <c r="E126" i="30" s="1"/>
  <c r="E130" i="30" s="1"/>
  <c r="M76" i="30"/>
  <c r="M126" i="30" s="1"/>
  <c r="M130" i="30" s="1"/>
  <c r="C76" i="30"/>
  <c r="C77" i="30" s="1"/>
  <c r="I76" i="30"/>
  <c r="I126" i="30" s="1"/>
  <c r="I130" i="30" s="1"/>
  <c r="N76" i="30"/>
  <c r="N126" i="30" s="1"/>
  <c r="N130" i="30" s="1"/>
  <c r="C91" i="30"/>
  <c r="L76" i="30"/>
  <c r="L92" i="30" s="1"/>
  <c r="L11" i="30" s="1"/>
  <c r="H76" i="30"/>
  <c r="H92" i="30" s="1"/>
  <c r="H11" i="30" s="1"/>
  <c r="J92" i="30"/>
  <c r="J11" i="30" s="1"/>
  <c r="J126" i="30"/>
  <c r="J130" i="30" s="1"/>
  <c r="D15" i="48" l="1"/>
  <c r="N92" i="30"/>
  <c r="N11" i="30" s="1"/>
  <c r="E92" i="30"/>
  <c r="E11" i="30" s="1"/>
  <c r="G126" i="30"/>
  <c r="G130" i="30" s="1"/>
  <c r="H126" i="30"/>
  <c r="H130" i="30" s="1"/>
  <c r="D92" i="30"/>
  <c r="D11" i="30" s="1"/>
  <c r="F92" i="30"/>
  <c r="F11" i="30" s="1"/>
  <c r="I92" i="30"/>
  <c r="I11" i="30" s="1"/>
  <c r="K126" i="30"/>
  <c r="K130" i="30" s="1"/>
  <c r="C126" i="30"/>
  <c r="C130" i="30" s="1"/>
  <c r="C137" i="30" s="1"/>
  <c r="D124" i="30" s="1"/>
  <c r="D137" i="30" s="1"/>
  <c r="E124" i="30" s="1"/>
  <c r="E137" i="30" s="1"/>
  <c r="F124" i="30" s="1"/>
  <c r="F137" i="30" s="1"/>
  <c r="G124" i="30" s="1"/>
  <c r="L126" i="30"/>
  <c r="L130" i="30" s="1"/>
  <c r="M92" i="30"/>
  <c r="M11" i="30" s="1"/>
  <c r="C92" i="30"/>
  <c r="C11" i="30" s="1"/>
  <c r="D20" i="48"/>
  <c r="H46" i="21"/>
  <c r="C93" i="30"/>
  <c r="D77" i="30"/>
  <c r="K33" i="21" l="1"/>
  <c r="I31" i="21"/>
  <c r="I32" i="21" s="1"/>
  <c r="G137" i="30"/>
  <c r="H124" i="30" s="1"/>
  <c r="H137" i="30" s="1"/>
  <c r="I124" i="30" s="1"/>
  <c r="I137" i="30" s="1"/>
  <c r="J124" i="30" s="1"/>
  <c r="J137" i="30" s="1"/>
  <c r="K124" i="30" s="1"/>
  <c r="K137" i="30" s="1"/>
  <c r="L124" i="30" s="1"/>
  <c r="L137" i="30" s="1"/>
  <c r="M124" i="30" s="1"/>
  <c r="M137" i="30" s="1"/>
  <c r="N124" i="30" s="1"/>
  <c r="N137" i="30" s="1"/>
  <c r="O124" i="30" s="1"/>
  <c r="C156" i="30"/>
  <c r="D156" i="30" s="1"/>
  <c r="E156" i="30" s="1"/>
  <c r="F156" i="30" s="1"/>
  <c r="G156" i="30" s="1"/>
  <c r="H156" i="30" s="1"/>
  <c r="I156" i="30" s="1"/>
  <c r="J156" i="30" s="1"/>
  <c r="K156" i="30" s="1"/>
  <c r="L156" i="30" s="1"/>
  <c r="M156" i="30" s="1"/>
  <c r="N156" i="30" s="1"/>
  <c r="C21" i="30"/>
  <c r="H36" i="21"/>
  <c r="D19" i="48"/>
  <c r="D25" i="48" s="1"/>
  <c r="H56" i="21"/>
  <c r="H47" i="21"/>
  <c r="O74" i="30"/>
  <c r="D33" i="48"/>
  <c r="D93" i="30"/>
  <c r="E77" i="30"/>
  <c r="L33" i="21" l="1"/>
  <c r="E93" i="30"/>
  <c r="F77" i="30"/>
  <c r="X76" i="30"/>
  <c r="O91" i="30"/>
  <c r="Y76" i="30"/>
  <c r="Z76" i="30"/>
  <c r="R76" i="30"/>
  <c r="S76" i="30"/>
  <c r="U76" i="30"/>
  <c r="W76" i="30"/>
  <c r="T76" i="30"/>
  <c r="P76" i="30"/>
  <c r="Q76" i="30"/>
  <c r="V76" i="30"/>
  <c r="O76" i="30"/>
  <c r="J31" i="21" l="1"/>
  <c r="J32" i="21" s="1"/>
  <c r="I46" i="21"/>
  <c r="E20" i="48"/>
  <c r="V126" i="30"/>
  <c r="V130" i="30" s="1"/>
  <c r="V92" i="30"/>
  <c r="V11" i="30" s="1"/>
  <c r="Z126" i="30"/>
  <c r="Z130" i="30" s="1"/>
  <c r="Z92" i="30"/>
  <c r="Z11" i="30" s="1"/>
  <c r="Q92" i="30"/>
  <c r="Q11" i="30" s="1"/>
  <c r="Q126" i="30"/>
  <c r="Q130" i="30" s="1"/>
  <c r="U92" i="30"/>
  <c r="U11" i="30" s="1"/>
  <c r="U126" i="30"/>
  <c r="U130" i="30" s="1"/>
  <c r="Y126" i="30"/>
  <c r="Y130" i="30" s="1"/>
  <c r="Y92" i="30"/>
  <c r="Y11" i="30" s="1"/>
  <c r="F93" i="30"/>
  <c r="G77" i="30"/>
  <c r="P126" i="30"/>
  <c r="P130" i="30" s="1"/>
  <c r="P92" i="30"/>
  <c r="P11" i="30" s="1"/>
  <c r="S92" i="30"/>
  <c r="S11" i="30" s="1"/>
  <c r="S126" i="30"/>
  <c r="S130" i="30" s="1"/>
  <c r="W92" i="30"/>
  <c r="W11" i="30" s="1"/>
  <c r="W126" i="30"/>
  <c r="W130" i="30" s="1"/>
  <c r="O126" i="30"/>
  <c r="O130" i="30" s="1"/>
  <c r="O92" i="30"/>
  <c r="O11" i="30" s="1"/>
  <c r="O77" i="30"/>
  <c r="T126" i="30"/>
  <c r="T130" i="30" s="1"/>
  <c r="T92" i="30"/>
  <c r="T11" i="30" s="1"/>
  <c r="R92" i="30"/>
  <c r="R11" i="30" s="1"/>
  <c r="R126" i="30"/>
  <c r="R130" i="30" s="1"/>
  <c r="X92" i="30"/>
  <c r="X11" i="30" s="1"/>
  <c r="X126" i="30"/>
  <c r="X130" i="30" s="1"/>
  <c r="E19" i="48" l="1"/>
  <c r="E16" i="48"/>
  <c r="I45" i="21"/>
  <c r="I47" i="21" s="1"/>
  <c r="O93" i="30"/>
  <c r="P77" i="30"/>
  <c r="G93" i="30"/>
  <c r="H77" i="30"/>
  <c r="D21" i="30"/>
  <c r="O156" i="30"/>
  <c r="P156" i="30" s="1"/>
  <c r="Q156" i="30" s="1"/>
  <c r="R156" i="30" s="1"/>
  <c r="S156" i="30" s="1"/>
  <c r="T156" i="30" s="1"/>
  <c r="U156" i="30" s="1"/>
  <c r="V156" i="30" s="1"/>
  <c r="W156" i="30" s="1"/>
  <c r="X156" i="30" s="1"/>
  <c r="Y156" i="30" s="1"/>
  <c r="Z156" i="30" s="1"/>
  <c r="O137" i="30"/>
  <c r="P124" i="30" s="1"/>
  <c r="P137" i="30" s="1"/>
  <c r="Q124" i="30" s="1"/>
  <c r="Q137" i="30" s="1"/>
  <c r="R124" i="30" s="1"/>
  <c r="R137" i="30" s="1"/>
  <c r="S124" i="30" s="1"/>
  <c r="S137" i="30" s="1"/>
  <c r="T124" i="30" s="1"/>
  <c r="T137" i="30" s="1"/>
  <c r="U124" i="30" s="1"/>
  <c r="U137" i="30" s="1"/>
  <c r="V124" i="30" s="1"/>
  <c r="V137" i="30" s="1"/>
  <c r="W124" i="30" s="1"/>
  <c r="W137" i="30" s="1"/>
  <c r="X124" i="30" s="1"/>
  <c r="X137" i="30" s="1"/>
  <c r="Y124" i="30" s="1"/>
  <c r="Y137" i="30" s="1"/>
  <c r="Z124" i="30" s="1"/>
  <c r="Z137" i="30" s="1"/>
  <c r="AA124" i="30" s="1"/>
  <c r="I36" i="21" l="1"/>
  <c r="E33" i="48"/>
  <c r="M33" i="21"/>
  <c r="I56" i="21"/>
  <c r="E15" i="48"/>
  <c r="E25" i="48" s="1"/>
  <c r="I35" i="21"/>
  <c r="AA74" i="30"/>
  <c r="AF76" i="30" s="1"/>
  <c r="H93" i="30"/>
  <c r="I77" i="30"/>
  <c r="P93" i="30"/>
  <c r="Q77" i="30"/>
  <c r="F20" i="48" l="1"/>
  <c r="AJ76" i="30"/>
  <c r="AJ126" i="30" s="1"/>
  <c r="AJ130" i="30" s="1"/>
  <c r="AI76" i="30"/>
  <c r="AI126" i="30" s="1"/>
  <c r="AI130" i="30" s="1"/>
  <c r="AC76" i="30"/>
  <c r="AC126" i="30" s="1"/>
  <c r="AC130" i="30" s="1"/>
  <c r="AA76" i="30"/>
  <c r="AA92" i="30" s="1"/>
  <c r="AA11" i="30" s="1"/>
  <c r="AE76" i="30"/>
  <c r="AE92" i="30" s="1"/>
  <c r="AE11" i="30" s="1"/>
  <c r="AL76" i="30"/>
  <c r="AL92" i="30" s="1"/>
  <c r="AL11" i="30" s="1"/>
  <c r="AB76" i="30"/>
  <c r="AB126" i="30" s="1"/>
  <c r="AB130" i="30" s="1"/>
  <c r="AK76" i="30"/>
  <c r="AK126" i="30" s="1"/>
  <c r="AK130" i="30" s="1"/>
  <c r="AG76" i="30"/>
  <c r="AG126" i="30" s="1"/>
  <c r="AG130" i="30" s="1"/>
  <c r="AD76" i="30"/>
  <c r="AD126" i="30" s="1"/>
  <c r="AD130" i="30" s="1"/>
  <c r="AH76" i="30"/>
  <c r="AH92" i="30" s="1"/>
  <c r="AH11" i="30" s="1"/>
  <c r="AA91" i="30"/>
  <c r="K31" i="21"/>
  <c r="K32" i="21" s="1"/>
  <c r="AF92" i="30"/>
  <c r="AF11" i="30" s="1"/>
  <c r="AF126" i="30"/>
  <c r="AF130" i="30" s="1"/>
  <c r="Q93" i="30"/>
  <c r="R77" i="30"/>
  <c r="I93" i="30"/>
  <c r="J77" i="30"/>
  <c r="J46" i="21" l="1"/>
  <c r="AJ92" i="30"/>
  <c r="AJ11" i="30" s="1"/>
  <c r="AC92" i="30"/>
  <c r="AC11" i="30" s="1"/>
  <c r="AK92" i="30"/>
  <c r="AK11" i="30" s="1"/>
  <c r="AA77" i="30"/>
  <c r="AB77" i="30" s="1"/>
  <c r="AD92" i="30"/>
  <c r="AD11" i="30" s="1"/>
  <c r="AI92" i="30"/>
  <c r="AI11" i="30" s="1"/>
  <c r="AB92" i="30"/>
  <c r="AB11" i="30" s="1"/>
  <c r="AA126" i="30"/>
  <c r="AA130" i="30" s="1"/>
  <c r="AA156" i="30" s="1"/>
  <c r="AB156" i="30" s="1"/>
  <c r="AC156" i="30" s="1"/>
  <c r="AD156" i="30" s="1"/>
  <c r="AG92" i="30"/>
  <c r="AG11" i="30" s="1"/>
  <c r="E21" i="30" s="1"/>
  <c r="AH126" i="30"/>
  <c r="AH130" i="30" s="1"/>
  <c r="AL126" i="30"/>
  <c r="AL130" i="30" s="1"/>
  <c r="AE126" i="30"/>
  <c r="AE130" i="30" s="1"/>
  <c r="F16" i="48"/>
  <c r="F33" i="48" s="1"/>
  <c r="J45" i="21"/>
  <c r="J47" i="21" s="1"/>
  <c r="J36" i="21"/>
  <c r="F19" i="48"/>
  <c r="R93" i="30"/>
  <c r="S77" i="30"/>
  <c r="J93" i="30"/>
  <c r="K77" i="30"/>
  <c r="AA93" i="30" l="1"/>
  <c r="AA137" i="30"/>
  <c r="AB124" i="30" s="1"/>
  <c r="AB137" i="30" s="1"/>
  <c r="AC124" i="30" s="1"/>
  <c r="AC137" i="30" s="1"/>
  <c r="AD124" i="30" s="1"/>
  <c r="AD137" i="30" s="1"/>
  <c r="AE124" i="30" s="1"/>
  <c r="AE137" i="30" s="1"/>
  <c r="AF124" i="30" s="1"/>
  <c r="AF137" i="30" s="1"/>
  <c r="AG124" i="30" s="1"/>
  <c r="AG137" i="30" s="1"/>
  <c r="AH124" i="30" s="1"/>
  <c r="AH137" i="30" s="1"/>
  <c r="AI124" i="30" s="1"/>
  <c r="AI137" i="30" s="1"/>
  <c r="AJ124" i="30" s="1"/>
  <c r="AJ137" i="30" s="1"/>
  <c r="AK124" i="30" s="1"/>
  <c r="AK137" i="30" s="1"/>
  <c r="AL124" i="30" s="1"/>
  <c r="AL137" i="30" s="1"/>
  <c r="AM124" i="30" s="1"/>
  <c r="AE156" i="30"/>
  <c r="AF156" i="30" s="1"/>
  <c r="AG156" i="30" s="1"/>
  <c r="AH156" i="30" s="1"/>
  <c r="AI156" i="30" s="1"/>
  <c r="AJ156" i="30" s="1"/>
  <c r="AK156" i="30" s="1"/>
  <c r="AL156" i="30" s="1"/>
  <c r="J56" i="21"/>
  <c r="AM74" i="30"/>
  <c r="AP76" i="30" s="1"/>
  <c r="J35" i="21"/>
  <c r="F15" i="48"/>
  <c r="F25" i="48" s="1"/>
  <c r="AB93" i="30"/>
  <c r="AC77" i="30"/>
  <c r="S93" i="30"/>
  <c r="T77" i="30"/>
  <c r="K93" i="30"/>
  <c r="L77" i="30"/>
  <c r="AQ76" i="30" l="1"/>
  <c r="AQ92" i="30" s="1"/>
  <c r="AQ11" i="30" s="1"/>
  <c r="AX76" i="30"/>
  <c r="AX126" i="30" s="1"/>
  <c r="AX130" i="30" s="1"/>
  <c r="AM76" i="30"/>
  <c r="AM126" i="30" s="1"/>
  <c r="AM130" i="30" s="1"/>
  <c r="AV76" i="30"/>
  <c r="AV126" i="30" s="1"/>
  <c r="AV130" i="30" s="1"/>
  <c r="AM91" i="30"/>
  <c r="AR76" i="30"/>
  <c r="AR92" i="30" s="1"/>
  <c r="AR11" i="30" s="1"/>
  <c r="AO76" i="30"/>
  <c r="AO126" i="30" s="1"/>
  <c r="AO130" i="30" s="1"/>
  <c r="AS76" i="30"/>
  <c r="AS126" i="30" s="1"/>
  <c r="AS130" i="30" s="1"/>
  <c r="AU76" i="30"/>
  <c r="AU92" i="30" s="1"/>
  <c r="AU11" i="30" s="1"/>
  <c r="AT76" i="30"/>
  <c r="AT92" i="30" s="1"/>
  <c r="AT11" i="30" s="1"/>
  <c r="L31" i="21"/>
  <c r="L32" i="21" s="1"/>
  <c r="AN76" i="30"/>
  <c r="AN126" i="30" s="1"/>
  <c r="AN130" i="30" s="1"/>
  <c r="AW76" i="30"/>
  <c r="AW92" i="30" s="1"/>
  <c r="AW11" i="30" s="1"/>
  <c r="AC93" i="30"/>
  <c r="AD77" i="30"/>
  <c r="G20" i="48"/>
  <c r="K46" i="21"/>
  <c r="AP126" i="30"/>
  <c r="AP130" i="30" s="1"/>
  <c r="AP92" i="30"/>
  <c r="AP11" i="30" s="1"/>
  <c r="L93" i="30"/>
  <c r="M77" i="30"/>
  <c r="T93" i="30"/>
  <c r="U77" i="30"/>
  <c r="AQ126" i="30" l="1"/>
  <c r="AQ130" i="30" s="1"/>
  <c r="AS92" i="30"/>
  <c r="AS11" i="30" s="1"/>
  <c r="AT126" i="30"/>
  <c r="AT130" i="30" s="1"/>
  <c r="AO92" i="30"/>
  <c r="AO11" i="30" s="1"/>
  <c r="AM77" i="30"/>
  <c r="AN77" i="30" s="1"/>
  <c r="AX92" i="30"/>
  <c r="AX11" i="30" s="1"/>
  <c r="AW126" i="30"/>
  <c r="AW130" i="30" s="1"/>
  <c r="AM92" i="30"/>
  <c r="AM11" i="30" s="1"/>
  <c r="AV92" i="30"/>
  <c r="AV11" i="30" s="1"/>
  <c r="AU126" i="30"/>
  <c r="AU130" i="30" s="1"/>
  <c r="AR126" i="30"/>
  <c r="AR130" i="30" s="1"/>
  <c r="K45" i="21"/>
  <c r="K56" i="21" s="1"/>
  <c r="G16" i="48"/>
  <c r="G33" i="48" s="1"/>
  <c r="AN92" i="30"/>
  <c r="AN11" i="30" s="1"/>
  <c r="AM137" i="30"/>
  <c r="AN124" i="30" s="1"/>
  <c r="AN137" i="30" s="1"/>
  <c r="AO124" i="30" s="1"/>
  <c r="AO137" i="30" s="1"/>
  <c r="AP124" i="30" s="1"/>
  <c r="AP137" i="30" s="1"/>
  <c r="AQ124" i="30" s="1"/>
  <c r="AM156" i="30"/>
  <c r="AN156" i="30" s="1"/>
  <c r="AO156" i="30" s="1"/>
  <c r="AP156" i="30" s="1"/>
  <c r="G19" i="48"/>
  <c r="K36" i="21"/>
  <c r="AD93" i="30"/>
  <c r="AE77" i="30"/>
  <c r="U93" i="30"/>
  <c r="V77" i="30"/>
  <c r="N77" i="30"/>
  <c r="N93" i="30" s="1"/>
  <c r="M93" i="30"/>
  <c r="AQ137" i="30" l="1"/>
  <c r="AR124" i="30" s="1"/>
  <c r="AR137" i="30" s="1"/>
  <c r="AS124" i="30" s="1"/>
  <c r="AS137" i="30" s="1"/>
  <c r="AT124" i="30" s="1"/>
  <c r="AT137" i="30" s="1"/>
  <c r="AU124" i="30" s="1"/>
  <c r="AU137" i="30" s="1"/>
  <c r="AV124" i="30" s="1"/>
  <c r="AV137" i="30" s="1"/>
  <c r="AW124" i="30" s="1"/>
  <c r="AW137" i="30" s="1"/>
  <c r="AX124" i="30" s="1"/>
  <c r="AX137" i="30" s="1"/>
  <c r="AY124" i="30" s="1"/>
  <c r="AQ156" i="30"/>
  <c r="AR156" i="30" s="1"/>
  <c r="AS156" i="30" s="1"/>
  <c r="AT156" i="30" s="1"/>
  <c r="AU156" i="30" s="1"/>
  <c r="AV156" i="30" s="1"/>
  <c r="AW156" i="30" s="1"/>
  <c r="AX156" i="30" s="1"/>
  <c r="AM93" i="30"/>
  <c r="K47" i="21"/>
  <c r="F21" i="30"/>
  <c r="AY74" i="30"/>
  <c r="BB76" i="30" s="1"/>
  <c r="K35" i="21"/>
  <c r="G15" i="48"/>
  <c r="G25" i="48" s="1"/>
  <c r="AF77" i="30"/>
  <c r="AE93" i="30"/>
  <c r="AN93" i="30"/>
  <c r="AO77" i="30"/>
  <c r="W77" i="30"/>
  <c r="V93" i="30"/>
  <c r="AY91" i="30" l="1"/>
  <c r="BF76" i="30"/>
  <c r="BF126" i="30" s="1"/>
  <c r="BF130" i="30" s="1"/>
  <c r="BA76" i="30"/>
  <c r="BA126" i="30" s="1"/>
  <c r="BA130" i="30" s="1"/>
  <c r="BG76" i="30"/>
  <c r="BG126" i="30" s="1"/>
  <c r="BG130" i="30" s="1"/>
  <c r="BD76" i="30"/>
  <c r="BD92" i="30" s="1"/>
  <c r="BD11" i="30" s="1"/>
  <c r="AZ76" i="30"/>
  <c r="AZ92" i="30" s="1"/>
  <c r="AZ11" i="30" s="1"/>
  <c r="BC76" i="30"/>
  <c r="BC126" i="30" s="1"/>
  <c r="BC130" i="30" s="1"/>
  <c r="BH76" i="30"/>
  <c r="BH126" i="30" s="1"/>
  <c r="BH130" i="30" s="1"/>
  <c r="BJ76" i="30"/>
  <c r="BJ126" i="30" s="1"/>
  <c r="BJ130" i="30" s="1"/>
  <c r="BI76" i="30"/>
  <c r="BI126" i="30" s="1"/>
  <c r="BI130" i="30" s="1"/>
  <c r="BE76" i="30"/>
  <c r="BE126" i="30" s="1"/>
  <c r="BE130" i="30" s="1"/>
  <c r="AY76" i="30"/>
  <c r="AY77" i="30" s="1"/>
  <c r="M31" i="21"/>
  <c r="M32" i="21" s="1"/>
  <c r="AP77" i="30"/>
  <c r="AO93" i="30"/>
  <c r="BB126" i="30"/>
  <c r="BB130" i="30" s="1"/>
  <c r="BB92" i="30"/>
  <c r="BB11" i="30" s="1"/>
  <c r="AF93" i="30"/>
  <c r="AG77" i="30"/>
  <c r="W93" i="30"/>
  <c r="X77" i="30"/>
  <c r="BF92" i="30" l="1"/>
  <c r="BF11" i="30" s="1"/>
  <c r="BG92" i="30"/>
  <c r="BG11" i="30" s="1"/>
  <c r="BA92" i="30"/>
  <c r="BA11" i="30" s="1"/>
  <c r="BI92" i="30"/>
  <c r="BI11" i="30" s="1"/>
  <c r="L46" i="21"/>
  <c r="H20" i="48"/>
  <c r="AY92" i="30"/>
  <c r="AY11" i="30" s="1"/>
  <c r="BE92" i="30"/>
  <c r="BE11" i="30" s="1"/>
  <c r="BD126" i="30"/>
  <c r="BD130" i="30" s="1"/>
  <c r="AZ126" i="30"/>
  <c r="AZ130" i="30" s="1"/>
  <c r="BH92" i="30"/>
  <c r="BH11" i="30" s="1"/>
  <c r="BJ92" i="30"/>
  <c r="BJ11" i="30" s="1"/>
  <c r="AY126" i="30"/>
  <c r="AY130" i="30" s="1"/>
  <c r="AY156" i="30" s="1"/>
  <c r="BC92" i="30"/>
  <c r="BC11" i="30" s="1"/>
  <c r="H16" i="48"/>
  <c r="L45" i="21"/>
  <c r="L36" i="21"/>
  <c r="H19" i="48"/>
  <c r="AP93" i="30"/>
  <c r="AQ77" i="30"/>
  <c r="AZ77" i="30"/>
  <c r="AY93" i="30"/>
  <c r="AG93" i="30"/>
  <c r="AH77" i="30"/>
  <c r="X93" i="30"/>
  <c r="Y77" i="30"/>
  <c r="H33" i="48" l="1"/>
  <c r="L56" i="21"/>
  <c r="AZ156" i="30"/>
  <c r="BA156" i="30" s="1"/>
  <c r="BB156" i="30" s="1"/>
  <c r="BC156" i="30" s="1"/>
  <c r="BD156" i="30" s="1"/>
  <c r="BE156" i="30" s="1"/>
  <c r="BF156" i="30" s="1"/>
  <c r="BG156" i="30" s="1"/>
  <c r="BH156" i="30" s="1"/>
  <c r="BI156" i="30" s="1"/>
  <c r="BJ156" i="30" s="1"/>
  <c r="AY137" i="30"/>
  <c r="AZ124" i="30" s="1"/>
  <c r="AZ137" i="30" s="1"/>
  <c r="BA124" i="30" s="1"/>
  <c r="BA137" i="30" s="1"/>
  <c r="BB124" i="30" s="1"/>
  <c r="BB137" i="30" s="1"/>
  <c r="BC124" i="30" s="1"/>
  <c r="BC137" i="30" s="1"/>
  <c r="BD124" i="30" s="1"/>
  <c r="BD137" i="30" s="1"/>
  <c r="BE124" i="30" s="1"/>
  <c r="BE137" i="30" s="1"/>
  <c r="BF124" i="30" s="1"/>
  <c r="BF137" i="30" s="1"/>
  <c r="BG124" i="30" s="1"/>
  <c r="BG137" i="30" s="1"/>
  <c r="BH124" i="30" s="1"/>
  <c r="BH137" i="30" s="1"/>
  <c r="BI124" i="30" s="1"/>
  <c r="BI137" i="30" s="1"/>
  <c r="BJ124" i="30" s="1"/>
  <c r="BJ137" i="30" s="1"/>
  <c r="BK124" i="30" s="1"/>
  <c r="L47" i="21"/>
  <c r="G21" i="30"/>
  <c r="BK74" i="30"/>
  <c r="BU76" i="30" s="1"/>
  <c r="L35" i="21"/>
  <c r="H15" i="48"/>
  <c r="H25" i="48" s="1"/>
  <c r="AI77" i="30"/>
  <c r="AH93" i="30"/>
  <c r="AZ93" i="30"/>
  <c r="BA77" i="30"/>
  <c r="AQ93" i="30"/>
  <c r="AR77" i="30"/>
  <c r="Y93" i="30"/>
  <c r="Z77" i="30"/>
  <c r="Z93" i="30" s="1"/>
  <c r="BL76" i="30" l="1"/>
  <c r="BL126" i="30" s="1"/>
  <c r="BL130" i="30" s="1"/>
  <c r="BP76" i="30"/>
  <c r="BP126" i="30" s="1"/>
  <c r="BP130" i="30" s="1"/>
  <c r="BK76" i="30"/>
  <c r="BK77" i="30" s="1"/>
  <c r="BR76" i="30"/>
  <c r="BR126" i="30" s="1"/>
  <c r="BR130" i="30" s="1"/>
  <c r="BS76" i="30"/>
  <c r="BS92" i="30" s="1"/>
  <c r="BS11" i="30" s="1"/>
  <c r="BN76" i="30"/>
  <c r="BN126" i="30" s="1"/>
  <c r="BN130" i="30" s="1"/>
  <c r="BM76" i="30"/>
  <c r="BM126" i="30" s="1"/>
  <c r="BM130" i="30" s="1"/>
  <c r="BO76" i="30"/>
  <c r="BO126" i="30" s="1"/>
  <c r="BO130" i="30" s="1"/>
  <c r="BT76" i="30"/>
  <c r="BT126" i="30" s="1"/>
  <c r="BT130" i="30" s="1"/>
  <c r="BQ76" i="30"/>
  <c r="BQ126" i="30" s="1"/>
  <c r="BQ130" i="30" s="1"/>
  <c r="BV76" i="30"/>
  <c r="BV92" i="30" s="1"/>
  <c r="BV11" i="30" s="1"/>
  <c r="BK91" i="30"/>
  <c r="BU92" i="30"/>
  <c r="BU11" i="30" s="1"/>
  <c r="BU126" i="30"/>
  <c r="BU130" i="30" s="1"/>
  <c r="I20" i="48"/>
  <c r="M46" i="21"/>
  <c r="BA93" i="30"/>
  <c r="BB77" i="30"/>
  <c r="AI93" i="30"/>
  <c r="AJ77" i="30"/>
  <c r="AR93" i="30"/>
  <c r="AS77" i="30"/>
  <c r="BL92" i="30" l="1"/>
  <c r="BL11" i="30" s="1"/>
  <c r="BS126" i="30"/>
  <c r="BS130" i="30" s="1"/>
  <c r="BV126" i="30"/>
  <c r="BV130" i="30" s="1"/>
  <c r="BP92" i="30"/>
  <c r="BP11" i="30" s="1"/>
  <c r="BK126" i="30"/>
  <c r="BK130" i="30" s="1"/>
  <c r="BK137" i="30" s="1"/>
  <c r="BL124" i="30" s="1"/>
  <c r="BL137" i="30" s="1"/>
  <c r="BM124" i="30" s="1"/>
  <c r="BM137" i="30" s="1"/>
  <c r="BN124" i="30" s="1"/>
  <c r="BN137" i="30" s="1"/>
  <c r="BO124" i="30" s="1"/>
  <c r="BO137" i="30" s="1"/>
  <c r="BP124" i="30" s="1"/>
  <c r="BP137" i="30" s="1"/>
  <c r="BQ124" i="30" s="1"/>
  <c r="BQ137" i="30" s="1"/>
  <c r="BR124" i="30" s="1"/>
  <c r="BR137" i="30" s="1"/>
  <c r="BS124" i="30" s="1"/>
  <c r="BN92" i="30"/>
  <c r="BN11" i="30" s="1"/>
  <c r="BK92" i="30"/>
  <c r="BK11" i="30" s="1"/>
  <c r="BR92" i="30"/>
  <c r="BR11" i="30" s="1"/>
  <c r="BM92" i="30"/>
  <c r="BM11" i="30" s="1"/>
  <c r="BO92" i="30"/>
  <c r="BO11" i="30" s="1"/>
  <c r="BT92" i="30"/>
  <c r="BT11" i="30" s="1"/>
  <c r="BQ92" i="30"/>
  <c r="BQ11" i="30" s="1"/>
  <c r="M45" i="21"/>
  <c r="M47" i="21" s="1"/>
  <c r="BW74" i="30"/>
  <c r="I16" i="48"/>
  <c r="B12" i="63" s="1"/>
  <c r="M35" i="21"/>
  <c r="I15" i="48"/>
  <c r="AT77" i="30"/>
  <c r="AS93" i="30"/>
  <c r="I19" i="48"/>
  <c r="M36" i="21"/>
  <c r="BK93" i="30"/>
  <c r="BL77" i="30"/>
  <c r="AK77" i="30"/>
  <c r="AJ93" i="30"/>
  <c r="BB93" i="30"/>
  <c r="BC77" i="30"/>
  <c r="B13" i="63"/>
  <c r="BS137" i="30" l="1"/>
  <c r="BT124" i="30" s="1"/>
  <c r="BT137" i="30" s="1"/>
  <c r="BU124" i="30" s="1"/>
  <c r="BU137" i="30" s="1"/>
  <c r="BV124" i="30" s="1"/>
  <c r="BV137" i="30" s="1"/>
  <c r="BW124" i="30" s="1"/>
  <c r="BK156" i="30"/>
  <c r="BL156" i="30" s="1"/>
  <c r="BM156" i="30" s="1"/>
  <c r="BN156" i="30" s="1"/>
  <c r="BO156" i="30" s="1"/>
  <c r="BP156" i="30" s="1"/>
  <c r="BQ156" i="30" s="1"/>
  <c r="BR156" i="30" s="1"/>
  <c r="BS156" i="30" s="1"/>
  <c r="BT156" i="30" s="1"/>
  <c r="BU156" i="30" s="1"/>
  <c r="BV156" i="30" s="1"/>
  <c r="I25" i="48"/>
  <c r="B16" i="63"/>
  <c r="B50" i="63" s="1"/>
  <c r="A9" i="63" s="1"/>
  <c r="M56" i="21"/>
  <c r="I33" i="48"/>
  <c r="H21" i="30"/>
  <c r="AK93" i="30"/>
  <c r="AL77" i="30"/>
  <c r="AL93" i="30" s="1"/>
  <c r="CB76" i="30"/>
  <c r="BZ76" i="30"/>
  <c r="CE76" i="30"/>
  <c r="BW76" i="30"/>
  <c r="CI76" i="30"/>
  <c r="CF76" i="30"/>
  <c r="BY76" i="30"/>
  <c r="CH76" i="30"/>
  <c r="CG76" i="30"/>
  <c r="BX76" i="30"/>
  <c r="CC76" i="30"/>
  <c r="BW91" i="30"/>
  <c r="CA76" i="30"/>
  <c r="CD76" i="30"/>
  <c r="BC93" i="30"/>
  <c r="BD77" i="30"/>
  <c r="BM77" i="30"/>
  <c r="BL93" i="30"/>
  <c r="AU77" i="30"/>
  <c r="AT93" i="30"/>
  <c r="A5" i="63" l="1"/>
  <c r="BM93" i="30"/>
  <c r="BN77" i="30"/>
  <c r="CA126" i="30"/>
  <c r="CA130" i="30" s="1"/>
  <c r="CA92" i="30"/>
  <c r="CA11" i="30" s="1"/>
  <c r="CB126" i="30"/>
  <c r="CB130" i="30" s="1"/>
  <c r="CB92" i="30"/>
  <c r="CB11" i="30" s="1"/>
  <c r="CG92" i="30"/>
  <c r="CG11" i="30" s="1"/>
  <c r="CG126" i="30"/>
  <c r="CG130" i="30" s="1"/>
  <c r="CI126" i="30"/>
  <c r="CI130" i="30" s="1"/>
  <c r="CI92" i="30"/>
  <c r="CI11" i="30" s="1"/>
  <c r="BW126" i="30"/>
  <c r="BW130" i="30" s="1"/>
  <c r="BW92" i="30"/>
  <c r="BW11" i="30" s="1"/>
  <c r="BW77" i="30"/>
  <c r="AU93" i="30"/>
  <c r="AV77" i="30"/>
  <c r="CC92" i="30"/>
  <c r="CC11" i="30" s="1"/>
  <c r="CC126" i="30"/>
  <c r="CC130" i="30" s="1"/>
  <c r="BY126" i="30"/>
  <c r="BY130" i="30" s="1"/>
  <c r="BY92" i="30"/>
  <c r="BY11" i="30" s="1"/>
  <c r="CE126" i="30"/>
  <c r="CE130" i="30" s="1"/>
  <c r="CE92" i="30"/>
  <c r="CE11" i="30" s="1"/>
  <c r="BE77" i="30"/>
  <c r="BD93" i="30"/>
  <c r="CH126" i="30"/>
  <c r="CH130" i="30" s="1"/>
  <c r="CH92" i="30"/>
  <c r="CH11" i="30" s="1"/>
  <c r="CD126" i="30"/>
  <c r="CD130" i="30" s="1"/>
  <c r="CD92" i="30"/>
  <c r="CD11" i="30" s="1"/>
  <c r="BX92" i="30"/>
  <c r="BX11" i="30" s="1"/>
  <c r="BX126" i="30"/>
  <c r="BX130" i="30" s="1"/>
  <c r="CF126" i="30"/>
  <c r="CF130" i="30" s="1"/>
  <c r="CF92" i="30"/>
  <c r="CF11" i="30" s="1"/>
  <c r="BZ126" i="30"/>
  <c r="BZ130" i="30" s="1"/>
  <c r="BZ92" i="30"/>
  <c r="BZ11" i="30" s="1"/>
  <c r="AW77" i="30" l="1"/>
  <c r="AV93" i="30"/>
  <c r="I21" i="30"/>
  <c r="BE93" i="30"/>
  <c r="BF77" i="30"/>
  <c r="BO77" i="30"/>
  <c r="BN93" i="30"/>
  <c r="BW137" i="30"/>
  <c r="BX124" i="30" s="1"/>
  <c r="BX137" i="30" s="1"/>
  <c r="BY124" i="30" s="1"/>
  <c r="BY137" i="30" s="1"/>
  <c r="BZ124" i="30" s="1"/>
  <c r="BZ137" i="30" s="1"/>
  <c r="CA124" i="30" s="1"/>
  <c r="CA137" i="30" s="1"/>
  <c r="CB124" i="30" s="1"/>
  <c r="CB137" i="30" s="1"/>
  <c r="CC124" i="30" s="1"/>
  <c r="CC137" i="30" s="1"/>
  <c r="CD124" i="30" s="1"/>
  <c r="CD137" i="30" s="1"/>
  <c r="CE124" i="30" s="1"/>
  <c r="CE137" i="30" s="1"/>
  <c r="CF124" i="30" s="1"/>
  <c r="CF137" i="30" s="1"/>
  <c r="CG124" i="30" s="1"/>
  <c r="CG137" i="30" s="1"/>
  <c r="CH124" i="30" s="1"/>
  <c r="CH137" i="30" s="1"/>
  <c r="CI124" i="30" s="1"/>
  <c r="CI137" i="30" s="1"/>
  <c r="BW156" i="30"/>
  <c r="BX156" i="30" s="1"/>
  <c r="BY156" i="30" s="1"/>
  <c r="BZ156" i="30" s="1"/>
  <c r="CA156" i="30" s="1"/>
  <c r="CB156" i="30" s="1"/>
  <c r="CC156" i="30" s="1"/>
  <c r="CD156" i="30" s="1"/>
  <c r="CE156" i="30" s="1"/>
  <c r="CF156" i="30" s="1"/>
  <c r="CG156" i="30" s="1"/>
  <c r="CH156" i="30" s="1"/>
  <c r="CI156" i="30" s="1"/>
  <c r="BW93" i="30"/>
  <c r="BX77" i="30"/>
  <c r="BF93" i="30" l="1"/>
  <c r="BG77" i="30"/>
  <c r="BY77" i="30"/>
  <c r="BX93" i="30"/>
  <c r="BP77" i="30"/>
  <c r="BO93" i="30"/>
  <c r="AW93" i="30"/>
  <c r="AX77" i="30"/>
  <c r="AX93" i="30" s="1"/>
  <c r="BY93" i="30" l="1"/>
  <c r="BZ77" i="30"/>
  <c r="BG93" i="30"/>
  <c r="BH77" i="30"/>
  <c r="BQ77" i="30"/>
  <c r="BP93" i="30"/>
  <c r="BI77" i="30" l="1"/>
  <c r="BH93" i="30"/>
  <c r="BZ93" i="30"/>
  <c r="CA77" i="30"/>
  <c r="BQ93" i="30"/>
  <c r="BR77" i="30"/>
  <c r="CB77" i="30" l="1"/>
  <c r="CA93" i="30"/>
  <c r="BR93" i="30"/>
  <c r="BS77" i="30"/>
  <c r="BI93" i="30"/>
  <c r="BJ77" i="30"/>
  <c r="BJ93" i="30" s="1"/>
  <c r="BS93" i="30" l="1"/>
  <c r="BT77" i="30"/>
  <c r="CB93" i="30"/>
  <c r="CC77" i="30"/>
  <c r="CD77" i="30" l="1"/>
  <c r="CC93" i="30"/>
  <c r="BT93" i="30"/>
  <c r="BU77" i="30"/>
  <c r="BU93" i="30" l="1"/>
  <c r="BV77" i="30"/>
  <c r="BV93" i="30" s="1"/>
  <c r="CE77" i="30"/>
  <c r="CD93" i="30"/>
  <c r="CF77" i="30" l="1"/>
  <c r="CE93" i="30"/>
  <c r="CF93" i="30" l="1"/>
  <c r="CG77" i="30"/>
  <c r="CH77" i="30" l="1"/>
  <c r="CG93" i="30"/>
  <c r="CH93" i="30" l="1"/>
  <c r="CI77" i="30"/>
  <c r="CI93" i="30" s="1"/>
  <c r="C53" i="48" l="1"/>
  <c r="D11" i="48" s="1"/>
  <c r="D37" i="48" s="1"/>
  <c r="H40" i="21"/>
  <c r="H59" i="21" s="1"/>
  <c r="H72" i="21" s="1"/>
  <c r="H28" i="21" l="1"/>
  <c r="D53" i="48" l="1"/>
  <c r="E11" i="48" s="1"/>
  <c r="E37" i="48" s="1"/>
  <c r="I40" i="21"/>
  <c r="I59" i="21" s="1"/>
  <c r="I72" i="21" s="1"/>
  <c r="I28" i="21" l="1"/>
  <c r="E53" i="48" l="1"/>
  <c r="F11" i="48" s="1"/>
  <c r="F37" i="48" s="1"/>
  <c r="J40" i="21"/>
  <c r="J59" i="21" s="1"/>
  <c r="J72" i="21" s="1"/>
  <c r="F53" i="48" l="1"/>
  <c r="G11" i="48" s="1"/>
  <c r="G37" i="48" s="1"/>
  <c r="J28" i="21"/>
  <c r="K40" i="21" l="1"/>
  <c r="K59" i="21" s="1"/>
  <c r="K72" i="21" s="1"/>
  <c r="G53" i="48" l="1"/>
  <c r="H11" i="48" s="1"/>
  <c r="H37" i="48" s="1"/>
  <c r="K28" i="21"/>
  <c r="L40" i="21" l="1"/>
  <c r="L59" i="21" s="1"/>
  <c r="L72" i="21" s="1"/>
  <c r="L28" i="21" l="1"/>
  <c r="H53" i="48" l="1"/>
  <c r="I11" i="48" s="1"/>
  <c r="I37" i="48" s="1"/>
  <c r="M40" i="21"/>
  <c r="M59" i="21" s="1"/>
  <c r="M72" i="21" s="1"/>
  <c r="M28" i="21" l="1"/>
  <c r="I53" i="48" l="1"/>
  <c r="J11" i="48" s="1"/>
  <c r="J37" i="48" s="1"/>
  <c r="G66" i="21" l="1"/>
  <c r="C48" i="48"/>
  <c r="C50" i="48" s="1"/>
  <c r="C102" i="30"/>
  <c r="D48" i="48" l="1"/>
  <c r="D50" i="48" s="1"/>
  <c r="H66" i="21"/>
  <c r="O102" i="30"/>
  <c r="D104" i="30"/>
  <c r="J104" i="30"/>
  <c r="E104" i="30"/>
  <c r="H104" i="30"/>
  <c r="G104" i="30"/>
  <c r="M104" i="30"/>
  <c r="K104" i="30"/>
  <c r="C119" i="30"/>
  <c r="C149" i="30" s="1"/>
  <c r="C150" i="30" s="1"/>
  <c r="N104" i="30"/>
  <c r="L104" i="30"/>
  <c r="I104" i="30"/>
  <c r="F104" i="30"/>
  <c r="C104" i="30"/>
  <c r="F133" i="30" l="1"/>
  <c r="F15" i="30" s="1"/>
  <c r="F120" i="30"/>
  <c r="D150" i="30"/>
  <c r="E150" i="30" s="1"/>
  <c r="F150" i="30" s="1"/>
  <c r="G150" i="30" s="1"/>
  <c r="H150" i="30" s="1"/>
  <c r="I150" i="30" s="1"/>
  <c r="J150" i="30" s="1"/>
  <c r="K150" i="30" s="1"/>
  <c r="L150" i="30" s="1"/>
  <c r="M150" i="30" s="1"/>
  <c r="N150" i="30" s="1"/>
  <c r="C27" i="30"/>
  <c r="K133" i="30"/>
  <c r="K15" i="30" s="1"/>
  <c r="K120" i="30"/>
  <c r="M133" i="30"/>
  <c r="M15" i="30" s="1"/>
  <c r="M120" i="30"/>
  <c r="C120" i="30"/>
  <c r="C133" i="30"/>
  <c r="C15" i="30" s="1"/>
  <c r="C105" i="30"/>
  <c r="H120" i="30"/>
  <c r="H133" i="30"/>
  <c r="H15" i="30" s="1"/>
  <c r="I133" i="30"/>
  <c r="I15" i="30" s="1"/>
  <c r="I120" i="30"/>
  <c r="W104" i="30"/>
  <c r="X104" i="30"/>
  <c r="Q104" i="30"/>
  <c r="U104" i="30"/>
  <c r="P104" i="30"/>
  <c r="O119" i="30"/>
  <c r="O149" i="30" s="1"/>
  <c r="O150" i="30" s="1"/>
  <c r="T104" i="30"/>
  <c r="S104" i="30"/>
  <c r="Y104" i="30"/>
  <c r="V104" i="30"/>
  <c r="Z104" i="30"/>
  <c r="O104" i="30"/>
  <c r="R104" i="30"/>
  <c r="I66" i="21"/>
  <c r="E48" i="48"/>
  <c r="E50" i="48" s="1"/>
  <c r="AA102" i="30"/>
  <c r="L133" i="30"/>
  <c r="L15" i="30" s="1"/>
  <c r="L120" i="30"/>
  <c r="J120" i="30"/>
  <c r="J133" i="30"/>
  <c r="J15" i="30" s="1"/>
  <c r="G120" i="30"/>
  <c r="G133" i="30"/>
  <c r="G15" i="30" s="1"/>
  <c r="E120" i="30"/>
  <c r="E133" i="30"/>
  <c r="E15" i="30" s="1"/>
  <c r="N133" i="30"/>
  <c r="N15" i="30" s="1"/>
  <c r="N120" i="30"/>
  <c r="D133" i="30"/>
  <c r="D15" i="30" s="1"/>
  <c r="D120" i="30"/>
  <c r="AC104" i="30" l="1"/>
  <c r="AK104" i="30"/>
  <c r="AI104" i="30"/>
  <c r="AJ104" i="30"/>
  <c r="AG104" i="30"/>
  <c r="AA119" i="30"/>
  <c r="AA149" i="30" s="1"/>
  <c r="AA150" i="30" s="1"/>
  <c r="AB104" i="30"/>
  <c r="AF104" i="30"/>
  <c r="AD104" i="30"/>
  <c r="AH104" i="30"/>
  <c r="AE104" i="30"/>
  <c r="AA104" i="30"/>
  <c r="AL104" i="30"/>
  <c r="Z120" i="30"/>
  <c r="Z133" i="30"/>
  <c r="Z15" i="30" s="1"/>
  <c r="Q133" i="30"/>
  <c r="Q15" i="30" s="1"/>
  <c r="Q120" i="30"/>
  <c r="J66" i="21"/>
  <c r="F48" i="48"/>
  <c r="F50" i="48" s="1"/>
  <c r="AM102" i="30"/>
  <c r="W120" i="30"/>
  <c r="W133" i="30"/>
  <c r="W15" i="30" s="1"/>
  <c r="X120" i="30"/>
  <c r="X133" i="30"/>
  <c r="X15" i="30" s="1"/>
  <c r="S133" i="30"/>
  <c r="S15" i="30" s="1"/>
  <c r="S120" i="30"/>
  <c r="C121" i="30"/>
  <c r="D105" i="30"/>
  <c r="V120" i="30"/>
  <c r="V133" i="30"/>
  <c r="V15" i="30" s="1"/>
  <c r="T120" i="30"/>
  <c r="T133" i="30"/>
  <c r="T15" i="30" s="1"/>
  <c r="C17" i="30"/>
  <c r="D9" i="30" s="1"/>
  <c r="D17" i="30" s="1"/>
  <c r="E9" i="30" s="1"/>
  <c r="E17" i="30" s="1"/>
  <c r="F9" i="30" s="1"/>
  <c r="F17" i="30" s="1"/>
  <c r="G9" i="30" s="1"/>
  <c r="G17" i="30" s="1"/>
  <c r="H9" i="30" s="1"/>
  <c r="H17" i="30" s="1"/>
  <c r="I9" i="30" s="1"/>
  <c r="I17" i="30" s="1"/>
  <c r="J9" i="30" s="1"/>
  <c r="J17" i="30" s="1"/>
  <c r="K9" i="30" s="1"/>
  <c r="K17" i="30" s="1"/>
  <c r="L9" i="30" s="1"/>
  <c r="L17" i="30" s="1"/>
  <c r="M9" i="30" s="1"/>
  <c r="M17" i="30" s="1"/>
  <c r="N9" i="30" s="1"/>
  <c r="N17" i="30" s="1"/>
  <c r="O9" i="30" s="1"/>
  <c r="C25" i="30"/>
  <c r="Y120" i="30"/>
  <c r="Y133" i="30"/>
  <c r="Y15" i="30" s="1"/>
  <c r="P150" i="30"/>
  <c r="Q150" i="30" s="1"/>
  <c r="R150" i="30" s="1"/>
  <c r="S150" i="30" s="1"/>
  <c r="T150" i="30" s="1"/>
  <c r="U150" i="30" s="1"/>
  <c r="V150" i="30" s="1"/>
  <c r="W150" i="30" s="1"/>
  <c r="X150" i="30" s="1"/>
  <c r="Y150" i="30" s="1"/>
  <c r="Z150" i="30" s="1"/>
  <c r="D27" i="30"/>
  <c r="R120" i="30"/>
  <c r="R133" i="30"/>
  <c r="R15" i="30" s="1"/>
  <c r="P133" i="30"/>
  <c r="P15" i="30" s="1"/>
  <c r="P120" i="30"/>
  <c r="O133" i="30"/>
  <c r="O15" i="30" s="1"/>
  <c r="D25" i="30" s="1"/>
  <c r="D29" i="30" s="1"/>
  <c r="O120" i="30"/>
  <c r="O105" i="30"/>
  <c r="U133" i="30"/>
  <c r="U15" i="30" s="1"/>
  <c r="U120" i="30"/>
  <c r="O17" i="30" l="1"/>
  <c r="P9" i="30" s="1"/>
  <c r="P17" i="30" s="1"/>
  <c r="Q9" i="30" s="1"/>
  <c r="Q17" i="30" s="1"/>
  <c r="R9" i="30" s="1"/>
  <c r="R17" i="30" s="1"/>
  <c r="S9" i="30" s="1"/>
  <c r="S17" i="30" s="1"/>
  <c r="T9" i="30" s="1"/>
  <c r="T17" i="30" s="1"/>
  <c r="U9" i="30" s="1"/>
  <c r="U17" i="30" s="1"/>
  <c r="V9" i="30" s="1"/>
  <c r="V17" i="30" s="1"/>
  <c r="W9" i="30" s="1"/>
  <c r="W17" i="30" s="1"/>
  <c r="X9" i="30" s="1"/>
  <c r="X17" i="30" s="1"/>
  <c r="Y9" i="30" s="1"/>
  <c r="Y17" i="30" s="1"/>
  <c r="Z9" i="30" s="1"/>
  <c r="Z17" i="30" s="1"/>
  <c r="AA9" i="30" s="1"/>
  <c r="AF120" i="30"/>
  <c r="AF133" i="30"/>
  <c r="AF15" i="30" s="1"/>
  <c r="AB120" i="30"/>
  <c r="AB133" i="30"/>
  <c r="AB15" i="30" s="1"/>
  <c r="P105" i="30"/>
  <c r="O121" i="30"/>
  <c r="AX104" i="30"/>
  <c r="AR104" i="30"/>
  <c r="AU104" i="30"/>
  <c r="AM119" i="30"/>
  <c r="AM149" i="30" s="1"/>
  <c r="AM150" i="30" s="1"/>
  <c r="AN104" i="30"/>
  <c r="AO104" i="30"/>
  <c r="AP104" i="30"/>
  <c r="AS104" i="30"/>
  <c r="AM104" i="30"/>
  <c r="AQ104" i="30"/>
  <c r="AV104" i="30"/>
  <c r="AT104" i="30"/>
  <c r="AW104" i="30"/>
  <c r="E27" i="30"/>
  <c r="AB150" i="30"/>
  <c r="AC150" i="30" s="1"/>
  <c r="AD150" i="30" s="1"/>
  <c r="AE150" i="30" s="1"/>
  <c r="AF150" i="30" s="1"/>
  <c r="AG150" i="30" s="1"/>
  <c r="AH150" i="30" s="1"/>
  <c r="AI150" i="30" s="1"/>
  <c r="AJ150" i="30" s="1"/>
  <c r="AK150" i="30" s="1"/>
  <c r="AL150" i="30" s="1"/>
  <c r="C29" i="30"/>
  <c r="C26" i="30"/>
  <c r="E105" i="30"/>
  <c r="D121" i="30"/>
  <c r="AL120" i="30"/>
  <c r="AL133" i="30"/>
  <c r="AL15" i="30" s="1"/>
  <c r="AG120" i="30"/>
  <c r="AG133" i="30"/>
  <c r="AG15" i="30" s="1"/>
  <c r="AA120" i="30"/>
  <c r="AA133" i="30"/>
  <c r="AA15" i="30" s="1"/>
  <c r="E25" i="30" s="1"/>
  <c r="E29" i="30" s="1"/>
  <c r="AA105" i="30"/>
  <c r="AJ120" i="30"/>
  <c r="AJ133" i="30"/>
  <c r="AJ15" i="30" s="1"/>
  <c r="AE133" i="30"/>
  <c r="AE15" i="30" s="1"/>
  <c r="AE120" i="30"/>
  <c r="AI133" i="30"/>
  <c r="AI15" i="30" s="1"/>
  <c r="AI120" i="30"/>
  <c r="K66" i="21"/>
  <c r="G48" i="48"/>
  <c r="G50" i="48" s="1"/>
  <c r="AY102" i="30"/>
  <c r="AH120" i="30"/>
  <c r="AH133" i="30"/>
  <c r="AH15" i="30" s="1"/>
  <c r="AK133" i="30"/>
  <c r="AK15" i="30" s="1"/>
  <c r="AK120" i="30"/>
  <c r="AD120" i="30"/>
  <c r="AD133" i="30"/>
  <c r="AD15" i="30" s="1"/>
  <c r="AC120" i="30"/>
  <c r="AC133" i="30"/>
  <c r="AC15" i="30" s="1"/>
  <c r="AQ120" i="30" l="1"/>
  <c r="AQ133" i="30"/>
  <c r="AQ15" i="30" s="1"/>
  <c r="AR133" i="30"/>
  <c r="AR15" i="30" s="1"/>
  <c r="AR120" i="30"/>
  <c r="AX133" i="30"/>
  <c r="AX15" i="30" s="1"/>
  <c r="AX120" i="30"/>
  <c r="P121" i="30"/>
  <c r="Q105" i="30"/>
  <c r="AO120" i="30"/>
  <c r="AO133" i="30"/>
  <c r="AO15" i="30" s="1"/>
  <c r="AM120" i="30"/>
  <c r="AM105" i="30"/>
  <c r="AM133" i="30"/>
  <c r="AM15" i="30" s="1"/>
  <c r="F25" i="30" s="1"/>
  <c r="F29" i="30" s="1"/>
  <c r="L66" i="21"/>
  <c r="BK102" i="30"/>
  <c r="H48" i="48"/>
  <c r="H50" i="48" s="1"/>
  <c r="AW120" i="30"/>
  <c r="AW133" i="30"/>
  <c r="AW15" i="30" s="1"/>
  <c r="AN133" i="30"/>
  <c r="AN15" i="30" s="1"/>
  <c r="AN120" i="30"/>
  <c r="BB104" i="30"/>
  <c r="BE104" i="30"/>
  <c r="BJ104" i="30"/>
  <c r="BA104" i="30"/>
  <c r="BH104" i="30"/>
  <c r="AZ104" i="30"/>
  <c r="BG104" i="30"/>
  <c r="AY119" i="30"/>
  <c r="AY149" i="30" s="1"/>
  <c r="AY150" i="30" s="1"/>
  <c r="BD104" i="30"/>
  <c r="BI104" i="30"/>
  <c r="AY104" i="30"/>
  <c r="BF104" i="30"/>
  <c r="BC104" i="30"/>
  <c r="AA17" i="30"/>
  <c r="AB9" i="30" s="1"/>
  <c r="AB17" i="30" s="1"/>
  <c r="AC9" i="30" s="1"/>
  <c r="AC17" i="30" s="1"/>
  <c r="AD9" i="30" s="1"/>
  <c r="AD17" i="30" s="1"/>
  <c r="AE9" i="30" s="1"/>
  <c r="AE17" i="30" s="1"/>
  <c r="AF9" i="30" s="1"/>
  <c r="AF17" i="30" s="1"/>
  <c r="AG9" i="30" s="1"/>
  <c r="AG17" i="30" s="1"/>
  <c r="AH9" i="30" s="1"/>
  <c r="AH17" i="30" s="1"/>
  <c r="AI9" i="30" s="1"/>
  <c r="AI17" i="30" s="1"/>
  <c r="AJ9" i="30" s="1"/>
  <c r="AJ17" i="30" s="1"/>
  <c r="AK9" i="30" s="1"/>
  <c r="AK17" i="30" s="1"/>
  <c r="AL9" i="30" s="1"/>
  <c r="AL17" i="30" s="1"/>
  <c r="AM9" i="30" s="1"/>
  <c r="E121" i="30"/>
  <c r="F105" i="30"/>
  <c r="AT133" i="30"/>
  <c r="AT15" i="30" s="1"/>
  <c r="AT120" i="30"/>
  <c r="AN150" i="30"/>
  <c r="AO150" i="30" s="1"/>
  <c r="AP150" i="30" s="1"/>
  <c r="AQ150" i="30" s="1"/>
  <c r="AR150" i="30" s="1"/>
  <c r="AS150" i="30" s="1"/>
  <c r="AT150" i="30" s="1"/>
  <c r="AU150" i="30" s="1"/>
  <c r="AV150" i="30" s="1"/>
  <c r="AW150" i="30" s="1"/>
  <c r="AX150" i="30" s="1"/>
  <c r="F27" i="30"/>
  <c r="M66" i="21"/>
  <c r="I48" i="48"/>
  <c r="I50" i="48" s="1"/>
  <c r="BW102" i="30"/>
  <c r="AS133" i="30"/>
  <c r="AS15" i="30" s="1"/>
  <c r="AS120" i="30"/>
  <c r="AA121" i="30"/>
  <c r="AB105" i="30"/>
  <c r="AP120" i="30"/>
  <c r="AP133" i="30"/>
  <c r="AP15" i="30" s="1"/>
  <c r="C28" i="30"/>
  <c r="D20" i="30"/>
  <c r="D26" i="30" s="1"/>
  <c r="AV120" i="30"/>
  <c r="AV133" i="30"/>
  <c r="AV15" i="30" s="1"/>
  <c r="AU133" i="30"/>
  <c r="AU15" i="30" s="1"/>
  <c r="AU120" i="30"/>
  <c r="AM17" i="30" l="1"/>
  <c r="AN9" i="30" s="1"/>
  <c r="AN17" i="30" s="1"/>
  <c r="AO9" i="30" s="1"/>
  <c r="AO17" i="30" s="1"/>
  <c r="AP9" i="30" s="1"/>
  <c r="AP17" i="30" s="1"/>
  <c r="AQ9" i="30" s="1"/>
  <c r="AQ17" i="30" s="1"/>
  <c r="AR9" i="30" s="1"/>
  <c r="AR17" i="30" s="1"/>
  <c r="AS9" i="30" s="1"/>
  <c r="AS17" i="30" s="1"/>
  <c r="AT9" i="30" s="1"/>
  <c r="AT17" i="30" s="1"/>
  <c r="AU9" i="30" s="1"/>
  <c r="AU17" i="30" s="1"/>
  <c r="AV9" i="30" s="1"/>
  <c r="AV17" i="30" s="1"/>
  <c r="AW9" i="30" s="1"/>
  <c r="AW17" i="30" s="1"/>
  <c r="AX9" i="30" s="1"/>
  <c r="AX17" i="30" s="1"/>
  <c r="AY9" i="30" s="1"/>
  <c r="BD133" i="30"/>
  <c r="BD15" i="30" s="1"/>
  <c r="BD120" i="30"/>
  <c r="BB133" i="30"/>
  <c r="BB15" i="30" s="1"/>
  <c r="BB120" i="30"/>
  <c r="Q121" i="30"/>
  <c r="R105" i="30"/>
  <c r="AZ150" i="30"/>
  <c r="BA150" i="30" s="1"/>
  <c r="BB150" i="30" s="1"/>
  <c r="BC150" i="30" s="1"/>
  <c r="BD150" i="30" s="1"/>
  <c r="BE150" i="30" s="1"/>
  <c r="BF150" i="30" s="1"/>
  <c r="BG150" i="30" s="1"/>
  <c r="BH150" i="30" s="1"/>
  <c r="BI150" i="30" s="1"/>
  <c r="BJ150" i="30" s="1"/>
  <c r="G27" i="30"/>
  <c r="CD104" i="30"/>
  <c r="CB104" i="30"/>
  <c r="CI104" i="30"/>
  <c r="BW119" i="30"/>
  <c r="BW149" i="30" s="1"/>
  <c r="BW150" i="30" s="1"/>
  <c r="CC104" i="30"/>
  <c r="CE104" i="30"/>
  <c r="BY104" i="30"/>
  <c r="CH104" i="30"/>
  <c r="CF104" i="30"/>
  <c r="BW104" i="30"/>
  <c r="CA104" i="30"/>
  <c r="BZ104" i="30"/>
  <c r="CG104" i="30"/>
  <c r="BX104" i="30"/>
  <c r="BS104" i="30"/>
  <c r="BM104" i="30"/>
  <c r="BT104" i="30"/>
  <c r="BU104" i="30"/>
  <c r="BP104" i="30"/>
  <c r="BQ104" i="30"/>
  <c r="BV104" i="30"/>
  <c r="BK119" i="30"/>
  <c r="BK149" i="30" s="1"/>
  <c r="BK150" i="30" s="1"/>
  <c r="BK104" i="30"/>
  <c r="BL104" i="30"/>
  <c r="BN104" i="30"/>
  <c r="BO104" i="30"/>
  <c r="BR104" i="30"/>
  <c r="AB121" i="30"/>
  <c r="AC105" i="30"/>
  <c r="BC120" i="30"/>
  <c r="BC133" i="30"/>
  <c r="BC15" i="30" s="1"/>
  <c r="AM121" i="30"/>
  <c r="AN105" i="30"/>
  <c r="BF133" i="30"/>
  <c r="BF15" i="30" s="1"/>
  <c r="BF120" i="30"/>
  <c r="BA120" i="30"/>
  <c r="BA133" i="30"/>
  <c r="BA15" i="30" s="1"/>
  <c r="F121" i="30"/>
  <c r="G105" i="30"/>
  <c r="BG133" i="30"/>
  <c r="BG15" i="30" s="1"/>
  <c r="BG120" i="30"/>
  <c r="AZ133" i="30"/>
  <c r="AZ15" i="30" s="1"/>
  <c r="AZ120" i="30"/>
  <c r="AY133" i="30"/>
  <c r="AY15" i="30" s="1"/>
  <c r="G25" i="30" s="1"/>
  <c r="G29" i="30" s="1"/>
  <c r="AY120" i="30"/>
  <c r="AY105" i="30"/>
  <c r="BJ133" i="30"/>
  <c r="BJ15" i="30" s="1"/>
  <c r="BJ120" i="30"/>
  <c r="BH120" i="30"/>
  <c r="BH133" i="30"/>
  <c r="BH15" i="30" s="1"/>
  <c r="D28" i="30"/>
  <c r="E20" i="30"/>
  <c r="E26" i="30" s="1"/>
  <c r="BI120" i="30"/>
  <c r="BI133" i="30"/>
  <c r="BI15" i="30" s="1"/>
  <c r="BE133" i="30"/>
  <c r="BE15" i="30" s="1"/>
  <c r="BE120" i="30"/>
  <c r="G121" i="30" l="1"/>
  <c r="H105" i="30"/>
  <c r="BL133" i="30"/>
  <c r="BL15" i="30" s="1"/>
  <c r="BL120" i="30"/>
  <c r="BM120" i="30"/>
  <c r="BM133" i="30"/>
  <c r="BM15" i="30" s="1"/>
  <c r="CH120" i="30"/>
  <c r="CH133" i="30"/>
  <c r="CH15" i="30" s="1"/>
  <c r="BY120" i="30"/>
  <c r="BY133" i="30"/>
  <c r="BY15" i="30" s="1"/>
  <c r="CE120" i="30"/>
  <c r="CE133" i="30"/>
  <c r="CE15" i="30" s="1"/>
  <c r="R121" i="30"/>
  <c r="S105" i="30"/>
  <c r="BK133" i="30"/>
  <c r="BK15" i="30" s="1"/>
  <c r="H25" i="30" s="1"/>
  <c r="H29" i="30" s="1"/>
  <c r="BK105" i="30"/>
  <c r="BK120" i="30"/>
  <c r="E28" i="30"/>
  <c r="F20" i="30"/>
  <c r="F26" i="30" s="1"/>
  <c r="AC121" i="30"/>
  <c r="AD105" i="30"/>
  <c r="BV133" i="30"/>
  <c r="BV15" i="30" s="1"/>
  <c r="BV120" i="30"/>
  <c r="CG120" i="30"/>
  <c r="CG133" i="30"/>
  <c r="CG15" i="30" s="1"/>
  <c r="CC133" i="30"/>
  <c r="CC15" i="30" s="1"/>
  <c r="CC120" i="30"/>
  <c r="AY121" i="30"/>
  <c r="AZ105" i="30"/>
  <c r="BS133" i="30"/>
  <c r="BS15" i="30" s="1"/>
  <c r="BS120" i="30"/>
  <c r="BX120" i="30"/>
  <c r="BX133" i="30"/>
  <c r="BX15" i="30" s="1"/>
  <c r="BX150" i="30"/>
  <c r="BY150" i="30" s="1"/>
  <c r="BZ150" i="30" s="1"/>
  <c r="CA150" i="30" s="1"/>
  <c r="CB150" i="30" s="1"/>
  <c r="CC150" i="30" s="1"/>
  <c r="CD150" i="30" s="1"/>
  <c r="CE150" i="30" s="1"/>
  <c r="CF150" i="30" s="1"/>
  <c r="CG150" i="30" s="1"/>
  <c r="CH150" i="30" s="1"/>
  <c r="CI150" i="30" s="1"/>
  <c r="I27" i="30"/>
  <c r="BR133" i="30"/>
  <c r="BR15" i="30" s="1"/>
  <c r="BR120" i="30"/>
  <c r="BP133" i="30"/>
  <c r="BP15" i="30" s="1"/>
  <c r="BP120" i="30"/>
  <c r="CA133" i="30"/>
  <c r="CA15" i="30" s="1"/>
  <c r="CA120" i="30"/>
  <c r="CI133" i="30"/>
  <c r="CI15" i="30" s="1"/>
  <c r="CI120" i="30"/>
  <c r="H27" i="30"/>
  <c r="BL150" i="30"/>
  <c r="BM150" i="30" s="1"/>
  <c r="BN150" i="30" s="1"/>
  <c r="BO150" i="30" s="1"/>
  <c r="BP150" i="30" s="1"/>
  <c r="BQ150" i="30" s="1"/>
  <c r="BR150" i="30" s="1"/>
  <c r="BS150" i="30" s="1"/>
  <c r="BT150" i="30" s="1"/>
  <c r="BU150" i="30" s="1"/>
  <c r="BV150" i="30" s="1"/>
  <c r="BQ120" i="30"/>
  <c r="BQ133" i="30"/>
  <c r="BQ15" i="30" s="1"/>
  <c r="BZ133" i="30"/>
  <c r="BZ15" i="30" s="1"/>
  <c r="BZ120" i="30"/>
  <c r="AY17" i="30"/>
  <c r="AZ9" i="30" s="1"/>
  <c r="AZ17" i="30" s="1"/>
  <c r="BA9" i="30" s="1"/>
  <c r="BA17" i="30" s="1"/>
  <c r="BB9" i="30" s="1"/>
  <c r="BB17" i="30" s="1"/>
  <c r="BC9" i="30" s="1"/>
  <c r="BC17" i="30" s="1"/>
  <c r="BD9" i="30" s="1"/>
  <c r="BD17" i="30" s="1"/>
  <c r="BE9" i="30" s="1"/>
  <c r="BE17" i="30" s="1"/>
  <c r="BF9" i="30" s="1"/>
  <c r="BF17" i="30" s="1"/>
  <c r="BG9" i="30" s="1"/>
  <c r="BG17" i="30" s="1"/>
  <c r="BH9" i="30" s="1"/>
  <c r="BH17" i="30" s="1"/>
  <c r="BI9" i="30" s="1"/>
  <c r="BI17" i="30" s="1"/>
  <c r="BJ9" i="30" s="1"/>
  <c r="BJ17" i="30" s="1"/>
  <c r="BK9" i="30" s="1"/>
  <c r="BO133" i="30"/>
  <c r="BO15" i="30" s="1"/>
  <c r="BO120" i="30"/>
  <c r="BU120" i="30"/>
  <c r="BU133" i="30"/>
  <c r="BU15" i="30" s="1"/>
  <c r="BW120" i="30"/>
  <c r="BW133" i="30"/>
  <c r="BW15" i="30" s="1"/>
  <c r="I25" i="30" s="1"/>
  <c r="I29" i="30" s="1"/>
  <c r="BW105" i="30"/>
  <c r="CB133" i="30"/>
  <c r="CB15" i="30" s="1"/>
  <c r="CB120" i="30"/>
  <c r="AN121" i="30"/>
  <c r="AO105" i="30"/>
  <c r="BN120" i="30"/>
  <c r="BN133" i="30"/>
  <c r="BN15" i="30" s="1"/>
  <c r="BT133" i="30"/>
  <c r="BT15" i="30" s="1"/>
  <c r="BT120" i="30"/>
  <c r="CF133" i="30"/>
  <c r="CF15" i="30" s="1"/>
  <c r="CF120" i="30"/>
  <c r="CD120" i="30"/>
  <c r="CD133" i="30"/>
  <c r="CD15" i="30" s="1"/>
  <c r="BK17" i="30" l="1"/>
  <c r="BL9" i="30" s="1"/>
  <c r="BL17" i="30" s="1"/>
  <c r="BM9" i="30" s="1"/>
  <c r="BM17" i="30" s="1"/>
  <c r="BN9" i="30" s="1"/>
  <c r="BN17" i="30" s="1"/>
  <c r="BO9" i="30" s="1"/>
  <c r="BO17" i="30" s="1"/>
  <c r="BP9" i="30" s="1"/>
  <c r="BP17" i="30" s="1"/>
  <c r="BQ9" i="30" s="1"/>
  <c r="BQ17" i="30" s="1"/>
  <c r="BR9" i="30" s="1"/>
  <c r="BR17" i="30" s="1"/>
  <c r="BS9" i="30" s="1"/>
  <c r="BS17" i="30" s="1"/>
  <c r="BT9" i="30" s="1"/>
  <c r="BT17" i="30" s="1"/>
  <c r="BU9" i="30" s="1"/>
  <c r="BU17" i="30" s="1"/>
  <c r="BV9" i="30" s="1"/>
  <c r="BV17" i="30" s="1"/>
  <c r="BW9" i="30" s="1"/>
  <c r="BW17" i="30" s="1"/>
  <c r="BX9" i="30" s="1"/>
  <c r="BX17" i="30" s="1"/>
  <c r="BY9" i="30" s="1"/>
  <c r="BY17" i="30" s="1"/>
  <c r="BZ9" i="30" s="1"/>
  <c r="BZ17" i="30" s="1"/>
  <c r="CA9" i="30" s="1"/>
  <c r="CA17" i="30" s="1"/>
  <c r="CB9" i="30" s="1"/>
  <c r="CB17" i="30" s="1"/>
  <c r="CC9" i="30" s="1"/>
  <c r="CC17" i="30" s="1"/>
  <c r="CD9" i="30" s="1"/>
  <c r="CD17" i="30" s="1"/>
  <c r="CE9" i="30" s="1"/>
  <c r="CE17" i="30" s="1"/>
  <c r="CF9" i="30" s="1"/>
  <c r="CF17" i="30" s="1"/>
  <c r="CG9" i="30" s="1"/>
  <c r="CG17" i="30" s="1"/>
  <c r="CH9" i="30" s="1"/>
  <c r="CH17" i="30" s="1"/>
  <c r="CI9" i="30" s="1"/>
  <c r="CI17" i="30" s="1"/>
  <c r="BK121" i="30"/>
  <c r="BL105" i="30"/>
  <c r="T105" i="30"/>
  <c r="S121" i="30"/>
  <c r="AZ121" i="30"/>
  <c r="BA105" i="30"/>
  <c r="AD121" i="30"/>
  <c r="AE105" i="30"/>
  <c r="F28" i="30"/>
  <c r="G20" i="30"/>
  <c r="G26" i="30" s="1"/>
  <c r="H121" i="30"/>
  <c r="I105" i="30"/>
  <c r="AO121" i="30"/>
  <c r="AP105" i="30"/>
  <c r="BW121" i="30"/>
  <c r="BX105" i="30"/>
  <c r="BX121" i="30" l="1"/>
  <c r="BY105" i="30"/>
  <c r="AE121" i="30"/>
  <c r="AF105" i="30"/>
  <c r="AP121" i="30"/>
  <c r="AQ105" i="30"/>
  <c r="U105" i="30"/>
  <c r="T121" i="30"/>
  <c r="BL121" i="30"/>
  <c r="BM105" i="30"/>
  <c r="BA121" i="30"/>
  <c r="BB105" i="30"/>
  <c r="I121" i="30"/>
  <c r="J105" i="30"/>
  <c r="G28" i="30"/>
  <c r="H20" i="30"/>
  <c r="H26" i="30" s="1"/>
  <c r="H28" i="30" l="1"/>
  <c r="I20" i="30"/>
  <c r="I26" i="30" s="1"/>
  <c r="I28" i="30" s="1"/>
  <c r="U121" i="30"/>
  <c r="V105" i="30"/>
  <c r="BC105" i="30"/>
  <c r="BB121" i="30"/>
  <c r="BY121" i="30"/>
  <c r="BZ105" i="30"/>
  <c r="J121" i="30"/>
  <c r="K105" i="30"/>
  <c r="AQ121" i="30"/>
  <c r="AR105" i="30"/>
  <c r="AF121" i="30"/>
  <c r="AG105" i="30"/>
  <c r="BM121" i="30"/>
  <c r="BN105" i="30"/>
  <c r="BO105" i="30" l="1"/>
  <c r="BN121" i="30"/>
  <c r="AR121" i="30"/>
  <c r="AS105" i="30"/>
  <c r="W105" i="30"/>
  <c r="V121" i="30"/>
  <c r="K121" i="30"/>
  <c r="L105" i="30"/>
  <c r="BZ121" i="30"/>
  <c r="CA105" i="30"/>
  <c r="AH105" i="30"/>
  <c r="AG121" i="30"/>
  <c r="BC121" i="30"/>
  <c r="BD105" i="30"/>
  <c r="L121" i="30" l="1"/>
  <c r="M105" i="30"/>
  <c r="BE105" i="30"/>
  <c r="BD121" i="30"/>
  <c r="X105" i="30"/>
  <c r="W121" i="30"/>
  <c r="AT105" i="30"/>
  <c r="AS121" i="30"/>
  <c r="AH121" i="30"/>
  <c r="AI105" i="30"/>
  <c r="CA121" i="30"/>
  <c r="CB105" i="30"/>
  <c r="BO121" i="30"/>
  <c r="BP105" i="30"/>
  <c r="AT121" i="30" l="1"/>
  <c r="AU105" i="30"/>
  <c r="BQ105" i="30"/>
  <c r="BP121" i="30"/>
  <c r="Y105" i="30"/>
  <c r="X121" i="30"/>
  <c r="N105" i="30"/>
  <c r="N121" i="30" s="1"/>
  <c r="M121" i="30"/>
  <c r="CC105" i="30"/>
  <c r="CB121" i="30"/>
  <c r="BE121" i="30"/>
  <c r="BF105" i="30"/>
  <c r="AI121" i="30"/>
  <c r="AJ105" i="30"/>
  <c r="AK105" i="30" l="1"/>
  <c r="AJ121" i="30"/>
  <c r="BR105" i="30"/>
  <c r="BQ121" i="30"/>
  <c r="AU121" i="30"/>
  <c r="AV105" i="30"/>
  <c r="Y121" i="30"/>
  <c r="Z105" i="30"/>
  <c r="Z121" i="30" s="1"/>
  <c r="BG105" i="30"/>
  <c r="BF121" i="30"/>
  <c r="CD105" i="30"/>
  <c r="CC121" i="30"/>
  <c r="AV121" i="30" l="1"/>
  <c r="AW105" i="30"/>
  <c r="CD121" i="30"/>
  <c r="CE105" i="30"/>
  <c r="BS105" i="30"/>
  <c r="BR121" i="30"/>
  <c r="BG121" i="30"/>
  <c r="BH105" i="30"/>
  <c r="AK121" i="30"/>
  <c r="AL105" i="30"/>
  <c r="AL121" i="30" s="1"/>
  <c r="BI105" i="30" l="1"/>
  <c r="BH121" i="30"/>
  <c r="AW121" i="30"/>
  <c r="AX105" i="30"/>
  <c r="AX121" i="30" s="1"/>
  <c r="BS121" i="30"/>
  <c r="BT105" i="30"/>
  <c r="CF105" i="30"/>
  <c r="CE121" i="30"/>
  <c r="CG105" i="30" l="1"/>
  <c r="CF121" i="30"/>
  <c r="BU105" i="30"/>
  <c r="BT121" i="30"/>
  <c r="BJ105" i="30"/>
  <c r="BJ121" i="30" s="1"/>
  <c r="BI121" i="30"/>
  <c r="BV105" i="30" l="1"/>
  <c r="BV121" i="30" s="1"/>
  <c r="BU121" i="30"/>
  <c r="CG121" i="30"/>
  <c r="CH105" i="30"/>
  <c r="CI105" i="30" l="1"/>
  <c r="CI121" i="30" s="1"/>
  <c r="CH121" i="30"/>
  <c r="H56" i="48" l="1"/>
  <c r="H57" i="48" s="1"/>
  <c r="F56" i="48"/>
  <c r="F57" i="48" s="1"/>
  <c r="E56" i="48"/>
  <c r="E57" i="48" s="1"/>
  <c r="G56" i="48"/>
  <c r="G57" i="48" s="1"/>
  <c r="D56" i="48"/>
  <c r="D57" i="48" s="1"/>
  <c r="I56" i="48"/>
  <c r="I57" i="48" s="1"/>
  <c r="C56" i="48"/>
  <c r="C57" i="48" s="1"/>
  <c r="K109" i="21" l="1"/>
  <c r="G109" i="21" l="1"/>
  <c r="H109" i="21"/>
  <c r="I109" i="21"/>
  <c r="L109" i="21"/>
  <c r="M109" i="21"/>
  <c r="J109" i="21"/>
  <c r="H12" i="52"/>
  <c r="H11" i="52" s="1"/>
  <c r="I12" i="52" l="1"/>
  <c r="I11" i="52" s="1"/>
  <c r="J12" i="52" s="1"/>
  <c r="J11" i="52" s="1"/>
  <c r="K12" i="52" s="1"/>
  <c r="K11" i="52" s="1"/>
  <c r="L12" i="52" s="1"/>
  <c r="L11" i="52" s="1"/>
  <c r="M12" i="52" s="1"/>
  <c r="M11" i="52" s="1"/>
  <c r="F11" i="5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Bill Cushman</author>
  </authors>
  <commentList>
    <comment ref="C370" authorId="0" shapeId="0" xr:uid="{00000000-0006-0000-0D00-000001000000}">
      <text>
        <r>
          <rPr>
            <b/>
            <sz val="10"/>
            <color indexed="81"/>
            <rFont val="Tahoma"/>
            <family val="2"/>
          </rPr>
          <t>Bill Cushman:</t>
        </r>
        <r>
          <rPr>
            <sz val="10"/>
            <color indexed="81"/>
            <rFont val="Tahoma"/>
            <family val="2"/>
          </rPr>
          <t xml:space="preserve">
Backfill four FF
</t>
        </r>
      </text>
    </comment>
  </commentList>
</comments>
</file>

<file path=xl/sharedStrings.xml><?xml version="1.0" encoding="utf-8"?>
<sst xmlns="http://schemas.openxmlformats.org/spreadsheetml/2006/main" count="6515" uniqueCount="1394">
  <si>
    <t>Apparatus Reserve</t>
  </si>
  <si>
    <t>Equipment Reserve</t>
  </si>
  <si>
    <t>Emergency Reserve</t>
  </si>
  <si>
    <t>Bill Cushman</t>
  </si>
  <si>
    <t>GENERAL FUND</t>
  </si>
  <si>
    <t>January 1, Beginning Cash</t>
  </si>
  <si>
    <t>Property Taxes</t>
  </si>
  <si>
    <t>Other Revenues</t>
  </si>
  <si>
    <t>Debt Service</t>
  </si>
  <si>
    <t>Transfers to Reserves</t>
  </si>
  <si>
    <t>December 31, Ending Cash</t>
  </si>
  <si>
    <t>Position Code</t>
  </si>
  <si>
    <t>Position</t>
  </si>
  <si>
    <t>Programmed Revenues</t>
  </si>
  <si>
    <t>Periodic Revenues</t>
  </si>
  <si>
    <t>Annual Revenues</t>
  </si>
  <si>
    <t>Annual Expenses</t>
  </si>
  <si>
    <t>Total Expenses</t>
  </si>
  <si>
    <t>Total Revenues</t>
  </si>
  <si>
    <t>Project Name</t>
  </si>
  <si>
    <t>Debt Amount</t>
  </si>
  <si>
    <t>Term</t>
  </si>
  <si>
    <t>Average Coupon</t>
  </si>
  <si>
    <t>Start Year</t>
  </si>
  <si>
    <t>V=Voted  C=Councilmanic</t>
  </si>
  <si>
    <t>Model Provided by:</t>
  </si>
  <si>
    <t>Total Cashflow</t>
  </si>
  <si>
    <t>Principal</t>
  </si>
  <si>
    <t>Interest</t>
  </si>
  <si>
    <t>TOTAL DEBT SERVICE</t>
  </si>
  <si>
    <t>Beginning Cash Balance</t>
  </si>
  <si>
    <t>Sale of Reserve Assets</t>
  </si>
  <si>
    <t>APPARATUS EXPENSES</t>
  </si>
  <si>
    <t>ENDING FUND BALANCE</t>
  </si>
  <si>
    <t>Cost</t>
  </si>
  <si>
    <t xml:space="preserve">Purchase </t>
  </si>
  <si>
    <t>App No.</t>
  </si>
  <si>
    <t>Station</t>
  </si>
  <si>
    <t>Make</t>
  </si>
  <si>
    <t>Type</t>
  </si>
  <si>
    <t>Price</t>
  </si>
  <si>
    <t>Year</t>
  </si>
  <si>
    <t>Inflation</t>
  </si>
  <si>
    <t>Life</t>
  </si>
  <si>
    <t>Asset</t>
  </si>
  <si>
    <t>Sales Proceeds</t>
  </si>
  <si>
    <t>Year of Receipt</t>
  </si>
  <si>
    <t>OPERATING REVENUE</t>
  </si>
  <si>
    <t>7-YEAR PROGRAM BUDGET</t>
  </si>
  <si>
    <t>EMERGENCY RESERVE</t>
  </si>
  <si>
    <t>LABOR DATABASE</t>
  </si>
  <si>
    <t>Other Cashflow IN</t>
  </si>
  <si>
    <t>Cashflow OUT</t>
  </si>
  <si>
    <t>Labor Expenses</t>
  </si>
  <si>
    <t>c</t>
  </si>
  <si>
    <t>Proceeds</t>
  </si>
  <si>
    <t>CAPITAL PROJECT RESERVE</t>
  </si>
  <si>
    <t>Issuance costs</t>
  </si>
  <si>
    <t>Maintenance Costs</t>
  </si>
  <si>
    <t>v</t>
  </si>
  <si>
    <t>EQUIPMENT EXPENSES</t>
  </si>
  <si>
    <t>Equip No.</t>
  </si>
  <si>
    <t>Item</t>
  </si>
  <si>
    <t>Life Cycle</t>
  </si>
  <si>
    <t>CAPITAL PROJECT EXPENSES</t>
  </si>
  <si>
    <t>Project</t>
  </si>
  <si>
    <t>Periodic Revenue</t>
  </si>
  <si>
    <t>Value of New Contruction (Millions)</t>
  </si>
  <si>
    <t>Total Cash IN</t>
  </si>
  <si>
    <t>Total Cash OUT</t>
  </si>
  <si>
    <t>Project Expenses</t>
  </si>
  <si>
    <t>Dashboard</t>
  </si>
  <si>
    <t>Property Taxes Transferred into Reserve Accounts</t>
  </si>
  <si>
    <t>Annual Growth in Assessed Value</t>
  </si>
  <si>
    <t>All Other Revenues</t>
  </si>
  <si>
    <t>General Fund Ending Cash Balance</t>
  </si>
  <si>
    <t>Reserve Fund Beginning Cash Balance</t>
  </si>
  <si>
    <t>Reserve Fund Ending Cash Balance</t>
  </si>
  <si>
    <t>Property Tax Allocations</t>
  </si>
  <si>
    <t>Bond Proceeds</t>
  </si>
  <si>
    <t>Asset Sales</t>
  </si>
  <si>
    <t>RESERVE FUND</t>
  </si>
  <si>
    <t>Issuance Cost</t>
  </si>
  <si>
    <t>Net Proceeds</t>
  </si>
  <si>
    <t>General Fund</t>
  </si>
  <si>
    <t>LEOFF 1 Reserve</t>
  </si>
  <si>
    <t>Apparatus-Lease Contract 1</t>
  </si>
  <si>
    <t>Apparatus-Lease Contract 2</t>
  </si>
  <si>
    <t>Annual Fiscal Agent Fees</t>
  </si>
  <si>
    <t>Debt ID No.</t>
  </si>
  <si>
    <t>Equipment Bond Issue 1-Councilmanic</t>
  </si>
  <si>
    <t>Equipment Bond Issue 2-Voted</t>
  </si>
  <si>
    <t>Equipment-Lease Contract 1</t>
  </si>
  <si>
    <t>Equipment-Lease Contract 2</t>
  </si>
  <si>
    <t>Capital Project Bond Issue 1-Councilmanic</t>
  </si>
  <si>
    <t>Capital Bond Issue 2-Voted</t>
  </si>
  <si>
    <t>Annual Debt Service (Bonds &amp; Leases)</t>
  </si>
  <si>
    <t>GROWTH ASSUMPTIONS</t>
  </si>
  <si>
    <t>160 TRAINING STAFFING</t>
  </si>
  <si>
    <t>TOTAL M&amp;O BUDGET</t>
  </si>
  <si>
    <t>(CON'T)</t>
  </si>
  <si>
    <t>TOTAL PROGRAM EXPENSES</t>
  </si>
  <si>
    <t>Amount Transferred to Reserves</t>
  </si>
  <si>
    <t>Revenues from Asset Sales</t>
  </si>
  <si>
    <t>Fire Levy Rate</t>
  </si>
  <si>
    <t>EMS Levy Rate</t>
  </si>
  <si>
    <t>Fire Benefit Charge</t>
  </si>
  <si>
    <t>Uniformed</t>
  </si>
  <si>
    <t>Beginning Cash: January 1</t>
  </si>
  <si>
    <t>Beg Bal</t>
  </si>
  <si>
    <t>Annual Rev</t>
  </si>
  <si>
    <t>Annual Exp</t>
  </si>
  <si>
    <t>EndBal</t>
  </si>
  <si>
    <t>Monthly Actual</t>
  </si>
  <si>
    <t>Cumulative Actual</t>
  </si>
  <si>
    <t>All Other Revenue</t>
  </si>
  <si>
    <t>Total Current Revenues</t>
  </si>
  <si>
    <t>Operating Expenses</t>
  </si>
  <si>
    <t>Transfers OUT</t>
  </si>
  <si>
    <t>TOTAL EXPENSES</t>
  </si>
  <si>
    <t>Beg Cash</t>
  </si>
  <si>
    <t>Exp</t>
  </si>
  <si>
    <t>Apparatus Bond Issue 2-VOTED</t>
  </si>
  <si>
    <t>Apparatus Bond Issue 1-COUNCILMANIC</t>
  </si>
  <si>
    <t>Initial Year Payment</t>
  </si>
  <si>
    <t>Taxes Remaining for Operations</t>
  </si>
  <si>
    <t>Fire Chief</t>
  </si>
  <si>
    <t>Volunteers</t>
  </si>
  <si>
    <t>Fire Benefit Charges</t>
  </si>
  <si>
    <t>ORGANIZATIONAL EXPENSES</t>
  </si>
  <si>
    <t>Capitalized Cost of Issuance</t>
  </si>
  <si>
    <t>Fire Levy Rates</t>
  </si>
  <si>
    <t>Operating Programs</t>
  </si>
  <si>
    <t>Burn Rate</t>
  </si>
  <si>
    <t>OT Allowance</t>
  </si>
  <si>
    <t>Total Labor</t>
  </si>
  <si>
    <t>Total AV</t>
  </si>
  <si>
    <t>Program</t>
  </si>
  <si>
    <t>Labor</t>
  </si>
  <si>
    <t>M&amp;O</t>
  </si>
  <si>
    <t>Program Total</t>
  </si>
  <si>
    <t>TOTAL OPERATING BUDGET</t>
  </si>
  <si>
    <t>T</t>
  </si>
  <si>
    <t>Amount Spent from the Emergency Reserve</t>
  </si>
  <si>
    <t>Amount Spent from the Apparatus Reserve</t>
  </si>
  <si>
    <t>Amount Spent from the LEOFF 1 Reserve</t>
  </si>
  <si>
    <t>Benefit Charges</t>
  </si>
  <si>
    <t>TOTAL CURRENT REVENUE</t>
  </si>
  <si>
    <t>Apparatus</t>
  </si>
  <si>
    <t>Equipment</t>
  </si>
  <si>
    <t>BURN RATE</t>
  </si>
  <si>
    <t>Operating Revenues</t>
  </si>
  <si>
    <t>Support Staff</t>
  </si>
  <si>
    <t>Property Tax Contributions</t>
  </si>
  <si>
    <t>Beginning Cash:</t>
  </si>
  <si>
    <t>PROGRAM 101-Commission</t>
  </si>
  <si>
    <t>End of the Month Cash Position:</t>
  </si>
  <si>
    <t>General Fund Operating Budget</t>
  </si>
  <si>
    <t>Percent of Target Balance</t>
  </si>
  <si>
    <t>TOTAL PROGRAM BUDGET</t>
  </si>
  <si>
    <t>Preliminary Draft</t>
  </si>
  <si>
    <t>INDEX</t>
  </si>
  <si>
    <t>Executive Summary</t>
  </si>
  <si>
    <t>CashFlow Summary</t>
  </si>
  <si>
    <t>Revenues</t>
  </si>
  <si>
    <t>Ems Levy Rates</t>
  </si>
  <si>
    <t>Fire Levy Revenue</t>
  </si>
  <si>
    <t>EMS Levy Revenue</t>
  </si>
  <si>
    <t>Programmed Operating Revenue</t>
  </si>
  <si>
    <t>Periodic Operating Revenue</t>
  </si>
  <si>
    <t>Property Tax Assesed Values</t>
  </si>
  <si>
    <t>Program Labor Expenses Table</t>
  </si>
  <si>
    <t>Program M&amp;O Expenses Table</t>
  </si>
  <si>
    <t>Staffing Count by Position</t>
  </si>
  <si>
    <t>Staffing Count by Program</t>
  </si>
  <si>
    <t>Program Staffing and Expense Details</t>
  </si>
  <si>
    <t>Reserves</t>
  </si>
  <si>
    <t>Annual Ending Cash Balance</t>
  </si>
  <si>
    <t>Maximum Target Balance</t>
  </si>
  <si>
    <t>Minimum Target Balance</t>
  </si>
  <si>
    <t>Working Capital Target</t>
  </si>
  <si>
    <t>CASH FLOW SUMMARY</t>
  </si>
  <si>
    <t>Amount Spent from Facility Projects Reserve</t>
  </si>
  <si>
    <t>Amount Spent from the Equipment Reserve</t>
  </si>
  <si>
    <t>SECTION 2- Property Taxes &amp; Benefit Charges</t>
  </si>
  <si>
    <t>FIRE BENEFIT CHARGE</t>
  </si>
  <si>
    <t>PROPERTY TAXES TRANSFERRED TO RESERVES</t>
  </si>
  <si>
    <t>FIRE LEVY</t>
  </si>
  <si>
    <t>EMS LEVY</t>
  </si>
  <si>
    <t>OPERATING PROGRAMS</t>
  </si>
  <si>
    <t>SECTION 3- RFA OPERATING PROGRAMS</t>
  </si>
  <si>
    <t>PROGRAM SUMMARY</t>
  </si>
  <si>
    <t>SECTION 4 RFA RESERVES</t>
  </si>
  <si>
    <t>RESERVE SUMMARY</t>
  </si>
  <si>
    <t>Initial start-up contribution</t>
  </si>
  <si>
    <t>Annual contribution</t>
  </si>
  <si>
    <t>Growth in annual contribution</t>
  </si>
  <si>
    <t>Expected or planned expenses over seven years (or longer)</t>
  </si>
  <si>
    <t>Maximum cash balance</t>
  </si>
  <si>
    <t>Minimum cash balance</t>
  </si>
  <si>
    <t>Separate from the monetary attributes, each reserve requires written documentation encompassing:</t>
  </si>
  <si>
    <t>Method and approval process to replenish the account after accessing the funds.</t>
  </si>
  <si>
    <t>Method and approval process to access the funds.</t>
  </si>
  <si>
    <t>Source of funding and any special governing provisions.</t>
  </si>
  <si>
    <t>Specific purpose of the reserve account.</t>
  </si>
  <si>
    <t>These entries quickly summarize the complete accountability and cashflow for all reserve funds through 2020.</t>
  </si>
  <si>
    <t>SECTION 5-LABOR DATABASE</t>
  </si>
  <si>
    <t>Monthly Revenues</t>
  </si>
  <si>
    <t>Monthly Expenses</t>
  </si>
  <si>
    <t>The Reserve Summary accounts for the following data over seven years:</t>
  </si>
  <si>
    <t>The Reserve Section of the RFA Model identifies six reserve accounts:</t>
  </si>
  <si>
    <t xml:space="preserve">Reserve accounts are created for the purpose of sequestering funds for future needs. The Model identifies six accounts into which the general fund will contribute annual appropriations in accord with the policy guidelines that govern the purpose and function of the reserve account. Each reserve account discloses its complete operating cycle consisting of a beginning cash balance, all supporting revenues, all applicable expenses, and an ending cash balance.  Each account is governed by a document consisting of a statement of purpose, an identified annual contribution from the general fund or other revenue sources, a targeted minimum and maximum cash balance, a description of appropriate expenses, and a means of replacing funds used by the account.  The Reserve section concludes with a cash flow summary to provide an overview of all reserve activity over the seven-year timeframe.  Every reserve account requires certain structural elements that govern the activity of the account.  These elements include:
</t>
  </si>
  <si>
    <t>The Cash Flow Summary displays all key data relating to the receipt,  accumulation, and disposition of cash associated with all funds received by the RFA over a seven-year period.  All cash balances are shown as of January 1 of each year and December 31 of each year.  All income is identified by source and amount on an annual basis as are all major objects of expenses such as labor costs, program operations, and reserve contributions.  Cash is allocated between two accounting funds:  The General Fund and the Reserve Fund.  Elsewhere in the Model the specifics of each fund's appropriations are shown in greater detail.</t>
  </si>
  <si>
    <t>In accordance with policy established by the Governance Board, a certain number of reserve accounts will be created and will receive annual contributions of property taxes toward the fulfilment of the reserve goals and targets.  Sums will be accumulated over time such that sufficient monetary asets will be readily available to meet specified objectives on a pre-planned basis.</t>
  </si>
  <si>
    <t>The RFA sets an EMS tax levy annually to provide revenue in support of public safety services.  The maximum property tax levy, when co-imposed with a benefit charge is a maximum rate of $.50 per $1,000 of property value.  The Model calculates the reduction in the annual levy rate in accordance with Initiative 747, to limit the growth in taxes to 1% per year.  The RFA EMS levy is confined specifically to properties that lie within Snohomish County.  The EMS levy may only be adjusted periodically if proposed by the RFA Commissioners to be submitted for a public vote, resulting in a 60% approval result.  The Model will demonstrate these actions.</t>
  </si>
  <si>
    <t>Total M&amp;O</t>
  </si>
  <si>
    <t>L</t>
  </si>
  <si>
    <t>M</t>
  </si>
  <si>
    <t>Annual Change in Total=====&gt;</t>
  </si>
  <si>
    <t>Annual Change in Labor=====&gt;</t>
  </si>
  <si>
    <t>Annual Change in M&amp;O=====&gt;</t>
  </si>
  <si>
    <t>Employees</t>
  </si>
  <si>
    <t>Amount Spent on Operations</t>
  </si>
  <si>
    <t>Annual Transfers</t>
  </si>
  <si>
    <t>Monthly Transfers</t>
  </si>
  <si>
    <t>Excess Bond Levy</t>
  </si>
  <si>
    <t>Bond Levy Rate</t>
  </si>
  <si>
    <t>Dec</t>
  </si>
  <si>
    <t>Minimum Required Cash Balance</t>
  </si>
  <si>
    <t>Summary of Key Data and Assumptions</t>
  </si>
  <si>
    <t>Summary of Revenues, Expenses, Reserve Transfers, and Cash Balance</t>
  </si>
  <si>
    <t>Total Reserve Cash Flow Summary</t>
  </si>
  <si>
    <t>EXCESS TAX LEVY</t>
  </si>
  <si>
    <t>PROPERTY DATA</t>
  </si>
  <si>
    <t>TOTAL RESOURCES</t>
  </si>
  <si>
    <t>Budgeted Labor Expenses</t>
  </si>
  <si>
    <t>Budgeted M&amp;O Expenses</t>
  </si>
  <si>
    <t>TOTAL STAFFING</t>
  </si>
  <si>
    <t>Total Current Revenue</t>
  </si>
  <si>
    <t>Initial Contributed Cash: Year 1</t>
  </si>
  <si>
    <t>Agency</t>
  </si>
  <si>
    <t>Total Cash</t>
  </si>
  <si>
    <t>Reserve Fund</t>
  </si>
  <si>
    <t>RFA Property Taxes</t>
  </si>
  <si>
    <t>Rate</t>
  </si>
  <si>
    <t>Amount</t>
  </si>
  <si>
    <t>RFA Benefit Charges</t>
  </si>
  <si>
    <t>Total</t>
  </si>
  <si>
    <t>TOTAL Beginning Cash</t>
  </si>
  <si>
    <t>Bond Debt Service</t>
  </si>
  <si>
    <t>TOTAL FUNDS CONSUMED</t>
  </si>
  <si>
    <t>Service Contracts</t>
  </si>
  <si>
    <t>PROGRAM 103-Office of the Fire Chief</t>
  </si>
  <si>
    <t>PROGRAM  105-New Hires</t>
  </si>
  <si>
    <t>PROGRAM 109-Public Information</t>
  </si>
  <si>
    <t>PROGRAM 115-Oganizational Expenses</t>
  </si>
  <si>
    <t>PROGRAM 118-Finance</t>
  </si>
  <si>
    <t>PROGRAM 121-GIS Mapping</t>
  </si>
  <si>
    <t>PROGRAM 132-Comm. &amp; Technology</t>
  </si>
  <si>
    <t>PROGRAM 135-Station Ops</t>
  </si>
  <si>
    <t>PROGRAM 136-Volunteers</t>
  </si>
  <si>
    <t>PROGRAM 137-Safety</t>
  </si>
  <si>
    <t>PROGRAM 142-EMS</t>
  </si>
  <si>
    <t>PROGRAM 143-Tech Rescue</t>
  </si>
  <si>
    <t>PROGRAM 144-HazMat</t>
  </si>
  <si>
    <t>PROGRAM 145-Physical Fitness</t>
  </si>
  <si>
    <t>PROGRAM 146-Training</t>
  </si>
  <si>
    <t>PROGRAM 160-Vehicle Maintenance</t>
  </si>
  <si>
    <t>PROGRAM 162-Facility Maintenance</t>
  </si>
  <si>
    <t>TOTAL M&amp;O</t>
  </si>
  <si>
    <t>PROGRAM 138-Prevention &amp; Education</t>
  </si>
  <si>
    <t>X</t>
  </si>
  <si>
    <t>Interest Earnings</t>
  </si>
  <si>
    <t>Emergency</t>
  </si>
  <si>
    <t>Compensated Absences Reserve</t>
  </si>
  <si>
    <t>Contributions</t>
  </si>
  <si>
    <t>Expenses</t>
  </si>
  <si>
    <t>Capital Reserve</t>
  </si>
  <si>
    <t xml:space="preserve"> </t>
  </si>
  <si>
    <t>Programmed Operating Revnue</t>
  </si>
  <si>
    <t>Annual Increase</t>
  </si>
  <si>
    <t>Deputy Chief</t>
  </si>
  <si>
    <t>Assistant Chief</t>
  </si>
  <si>
    <t>TCC</t>
  </si>
  <si>
    <t>Years</t>
  </si>
  <si>
    <t>Y</t>
  </si>
  <si>
    <t>O</t>
  </si>
  <si>
    <t>N</t>
  </si>
  <si>
    <t>F</t>
  </si>
  <si>
    <t>P</t>
  </si>
  <si>
    <t>PROGRAM 104-Admin Services</t>
  </si>
  <si>
    <t>Fire Benefit Charge Equivalent Rates</t>
  </si>
  <si>
    <t>Fire Benefit Charges Revenues</t>
  </si>
  <si>
    <t>Program Expenses Summary Table</t>
  </si>
  <si>
    <t>Program Listing Table</t>
  </si>
  <si>
    <t>Annual Revenue Soures and Amounts</t>
  </si>
  <si>
    <t>Miller</t>
  </si>
  <si>
    <t>TOTAL EXPENDITURES</t>
  </si>
  <si>
    <t>TOTAL RESOURCES AVAILABLE</t>
  </si>
  <si>
    <t>M&amp;O as a Percent of Operating Budget======&gt;</t>
  </si>
  <si>
    <t>Interfund Loans from Reserves</t>
  </si>
  <si>
    <t>Interfund Loans Repayment to Reserves</t>
  </si>
  <si>
    <t>Ending Cash Balance</t>
  </si>
  <si>
    <t>Jan</t>
  </si>
  <si>
    <t>Feb</t>
  </si>
  <si>
    <t>Mar</t>
  </si>
  <si>
    <t>Apr</t>
  </si>
  <si>
    <t>May</t>
  </si>
  <si>
    <t>Jun</t>
  </si>
  <si>
    <t>Jul</t>
  </si>
  <si>
    <t>Aug</t>
  </si>
  <si>
    <t>Sep</t>
  </si>
  <si>
    <t>Oct</t>
  </si>
  <si>
    <t>Nov</t>
  </si>
  <si>
    <t>Transfers</t>
  </si>
  <si>
    <t>Other Operating Revenue</t>
  </si>
  <si>
    <t>TOTAL REVENUE</t>
  </si>
  <si>
    <t>Annual Expense</t>
  </si>
  <si>
    <t>Loan Proceeds</t>
  </si>
  <si>
    <t>Loan Repayment</t>
  </si>
  <si>
    <t>The RFA Model operating budget is configured with with twenty operating programs:</t>
  </si>
  <si>
    <t>Each program encompasses specific functions of the RFA's spectrum of fire and medical services, including goverance, administration, front-line operations, and support for operational personnel and facilities.  Each program is assigned its own cadre of personnel and its own operating expense line-item budget.  Each program is overseen by a designated program manager who is responsible for daily operations and control of its expenses throughout the year.  The program manager may be called upon periodically by fire administration to identify any unusual expense trends that may arise during the monthly reporting cycle.  Each program is approved but not adopted separately, by the Governance Board during the annual budget hearings during the fourth quarter of the year.  The Board adopts the entire slate of programs by adopting the General Fund itself.  Because all operating programs are within the General Fund, the Fire Chief may adjust the individual program budgets as required during the year, moving resources between programs, as long as the total sum of the individual program budgets does not exceed the adopted General Fund budget.</t>
  </si>
  <si>
    <t>Interfund Loan Proceeds</t>
  </si>
  <si>
    <t>Interfund Loan Repayments</t>
  </si>
  <si>
    <t>Minimum Cash Balance</t>
  </si>
  <si>
    <t>Average Monthly Expenses &amp; Transfers</t>
  </si>
  <si>
    <t>Percent of Annual Expenditures</t>
  </si>
  <si>
    <t>Amount Spent from the Comp. Abs. Reserve</t>
  </si>
  <si>
    <t>Total Reserve Expenses</t>
  </si>
  <si>
    <t>Agency Capital Formation</t>
  </si>
  <si>
    <t>Self-Insurance Fund</t>
  </si>
  <si>
    <t>Capital Projects</t>
  </si>
  <si>
    <t>Total Agency Capitalization</t>
  </si>
  <si>
    <t>LEOFF Medical</t>
  </si>
  <si>
    <t>TOTAL CASH REQUIRED</t>
  </si>
  <si>
    <t>Principal &amp; Interest</t>
  </si>
  <si>
    <t>Gen Fund Transfer to Reserves</t>
  </si>
  <si>
    <t>Payroll Expenses</t>
  </si>
  <si>
    <t>Neither Fire District 1 nor the City of Lynnwood has an excess levy in force. There exists no current plan or policy discussion to use this mechanism to fund future operations.</t>
  </si>
  <si>
    <t>The RFA sets a fire tax levy annually to provide revenue in support of public safety services.  The maximum property tax levy, when co-imposed with a benefit charge is a maximum rate of $1.50 per $1,000 of property value.  The Model calculates the reduction in the annual levy rate in accordance with Initiative 747, to limit the growth in taxes to 1% per year.  The fire levy may only be adjusted periodically if proposed by the RFA Commissioners to be submitted for a public vote, resulting in a 60% approval result.  The Model will demonstrate these actions.</t>
  </si>
  <si>
    <t>of Annual Expenses</t>
  </si>
  <si>
    <t>MAJOR EXPENDITURES</t>
  </si>
  <si>
    <t>Capital Facilities Reserve</t>
  </si>
  <si>
    <t>Compensated Absenses Reserve</t>
  </si>
  <si>
    <t>M&amp;O EXPENSES by Program</t>
  </si>
  <si>
    <t>CASHFLOW ANALYSIS by MONTH</t>
  </si>
  <si>
    <t>RESERVE ACCOUNTS</t>
  </si>
  <si>
    <t>Current Year</t>
  </si>
  <si>
    <t>Name</t>
  </si>
  <si>
    <t>Age</t>
  </si>
  <si>
    <t>LifeExp</t>
  </si>
  <si>
    <t>DoD</t>
  </si>
  <si>
    <t>DeLisle</t>
  </si>
  <si>
    <t>Sheehan</t>
  </si>
  <si>
    <t>Lindsey</t>
  </si>
  <si>
    <t>Chomos</t>
  </si>
  <si>
    <t>Chamberlin</t>
  </si>
  <si>
    <t>Schoentrup</t>
  </si>
  <si>
    <t>Bell</t>
  </si>
  <si>
    <t>Johnson, Terry</t>
  </si>
  <si>
    <t>Gibler, Ken</t>
  </si>
  <si>
    <t>Johnson, Ken</t>
  </si>
  <si>
    <t>Summers</t>
  </si>
  <si>
    <t>Gibler, Steve</t>
  </si>
  <si>
    <t>Foster</t>
  </si>
  <si>
    <t>McGaughey</t>
  </si>
  <si>
    <t>Keller</t>
  </si>
  <si>
    <t>Richardson</t>
  </si>
  <si>
    <t>Larmore</t>
  </si>
  <si>
    <t>Wold</t>
  </si>
  <si>
    <t>Wirtz</t>
  </si>
  <si>
    <t>Krause</t>
  </si>
  <si>
    <t>Hobbs</t>
  </si>
  <si>
    <t>Aspden</t>
  </si>
  <si>
    <t>NcCorchuk</t>
  </si>
  <si>
    <t>Kingman</t>
  </si>
  <si>
    <t>Mack</t>
  </si>
  <si>
    <t>A</t>
  </si>
  <si>
    <t>B</t>
  </si>
  <si>
    <t>C</t>
  </si>
  <si>
    <t>D</t>
  </si>
  <si>
    <t>E</t>
  </si>
  <si>
    <t>G</t>
  </si>
  <si>
    <t>H</t>
  </si>
  <si>
    <t>I</t>
  </si>
  <si>
    <t>J</t>
  </si>
  <si>
    <t>K</t>
  </si>
  <si>
    <t>Q</t>
  </si>
  <si>
    <t>R</t>
  </si>
  <si>
    <t>S</t>
  </si>
  <si>
    <t>U</t>
  </si>
  <si>
    <t>V</t>
  </si>
  <si>
    <t>W</t>
  </si>
  <si>
    <t>LEOFF 1 Retirees</t>
  </si>
  <si>
    <t>Liability Years</t>
  </si>
  <si>
    <t>Final Year</t>
  </si>
  <si>
    <t>LIFE</t>
  </si>
  <si>
    <t>Percent</t>
  </si>
  <si>
    <t>Random</t>
  </si>
  <si>
    <t>Medical Cost Inflation</t>
  </si>
  <si>
    <t>Mo. Medical Premium</t>
  </si>
  <si>
    <t>Annual Medical</t>
  </si>
  <si>
    <t>Leoff 1 Retirees</t>
  </si>
  <si>
    <t>Total Med. Premium</t>
  </si>
  <si>
    <t>Nursing Home</t>
  </si>
  <si>
    <t>Mo. Nursing Home Direct Payment</t>
  </si>
  <si>
    <t>Annual Nursing Home</t>
  </si>
  <si>
    <t>Leoff 1 N H</t>
  </si>
  <si>
    <t xml:space="preserve">Long-term Care Insurance </t>
  </si>
  <si>
    <t>Annual L-T Care Premiums</t>
  </si>
  <si>
    <t>Annual Medical Incidental</t>
  </si>
  <si>
    <t>Leoff 1 MI</t>
  </si>
  <si>
    <t>Medical Premiums</t>
  </si>
  <si>
    <t>Long-term Care Ins. Premiums</t>
  </si>
  <si>
    <t>Incidentals</t>
  </si>
  <si>
    <t>Annual Total Expenses</t>
  </si>
  <si>
    <t>Cumulative Exp  Total</t>
  </si>
  <si>
    <t>PV</t>
  </si>
  <si>
    <t>Ending Cash</t>
  </si>
  <si>
    <t>Start-up Contribution</t>
  </si>
  <si>
    <t>(One-time Beginning Cash)</t>
  </si>
  <si>
    <t>CASHFLOW</t>
  </si>
  <si>
    <t>Beginning Cash</t>
  </si>
  <si>
    <t>Ending</t>
  </si>
  <si>
    <t>Less Interest Earnings</t>
  </si>
  <si>
    <t>Amount Spent from theSelf-Ins. Trust</t>
  </si>
  <si>
    <t>Self-Ins. Trust Revenue</t>
  </si>
  <si>
    <t>Reserve Fund Total</t>
  </si>
  <si>
    <t>CASHFLOW ANALYSIS by YEAR</t>
  </si>
  <si>
    <t>RFA Assessed Value</t>
  </si>
  <si>
    <t>Number of Elected Commissioners</t>
  </si>
  <si>
    <t>Number of Uniformed Staff</t>
  </si>
  <si>
    <t>Number of Support Staff</t>
  </si>
  <si>
    <t>Property Taxes:  Fire Levy</t>
  </si>
  <si>
    <t>Property Taxes:  EMS Levy</t>
  </si>
  <si>
    <t>New Construction as a Percentage of AV</t>
  </si>
  <si>
    <t>PROGRAM 104-Human Resources</t>
  </si>
  <si>
    <t>General Fund Property Taxes</t>
  </si>
  <si>
    <t>Property Tax Share</t>
  </si>
  <si>
    <t>Firefighter</t>
  </si>
  <si>
    <t>Reserve Funds</t>
  </si>
  <si>
    <t>Seasonal Emp</t>
  </si>
  <si>
    <t>*</t>
  </si>
  <si>
    <t>Fire Levy Amount</t>
  </si>
  <si>
    <t>EMS Levy Amount</t>
  </si>
  <si>
    <t>Voter-Approved Excess Levy</t>
  </si>
  <si>
    <t>Voter-Approved Fire Levy Lid Lift</t>
  </si>
  <si>
    <t>Voter-Approved EMS Levy Lid Lift</t>
  </si>
  <si>
    <t>Total Fire Levy Revenue</t>
  </si>
  <si>
    <t>Total EMS Levy Revenue</t>
  </si>
  <si>
    <t>Total Operating Revenue</t>
  </si>
  <si>
    <t>Total 7-Year Income</t>
  </si>
  <si>
    <t>Cumulative Expenses</t>
  </si>
  <si>
    <t>Total Annual Revenues Available</t>
  </si>
  <si>
    <t>General Fund Cashflow Summary</t>
  </si>
  <si>
    <t>Operating Income</t>
  </si>
  <si>
    <t>Total Cash Available</t>
  </si>
  <si>
    <t>.</t>
  </si>
  <si>
    <t>Start-up Cash</t>
  </si>
  <si>
    <t>TOTAL CASH AVAILABLE</t>
  </si>
  <si>
    <t>CUMULATIVE EXPENSES</t>
  </si>
  <si>
    <t>ENDING CASH BALANCE</t>
  </si>
  <si>
    <t>Fire Benefit Equivalent Rate</t>
  </si>
  <si>
    <t>Total Benefit Charges</t>
  </si>
  <si>
    <t>Cum Rev</t>
  </si>
  <si>
    <t>Cum Exp</t>
  </si>
  <si>
    <t>Month-end Cash</t>
  </si>
  <si>
    <t>Prior Year's AV</t>
  </si>
  <si>
    <t>425.754.0730</t>
  </si>
  <si>
    <t>Nursing Home Utilization Rate</t>
  </si>
  <si>
    <t>Covered Years</t>
  </si>
  <si>
    <t>LEOFF 1 Retiree Cashflow Analysis</t>
  </si>
  <si>
    <t>Ending Cash: December 31</t>
  </si>
  <si>
    <t>Contact:</t>
  </si>
  <si>
    <t>Annual Revenue Sources and Amounts</t>
  </si>
  <si>
    <t>Self-Insurance Trust Fund</t>
  </si>
  <si>
    <t>Requires Interfund loans from the Reserve Accounts</t>
  </si>
  <si>
    <t>Total 7 Year Reserve Transfers</t>
  </si>
  <si>
    <t>Total 7 Year Operating Expenses</t>
  </si>
  <si>
    <t>Minimum Cash Target</t>
  </si>
  <si>
    <t>Jan 1 Cash Target</t>
  </si>
  <si>
    <t>Initial Reserve Cash Contributions</t>
  </si>
  <si>
    <t>Property Assessed Value (Millions)</t>
  </si>
  <si>
    <t>Prop Tax + FBC Equivalent Levy Rate</t>
  </si>
  <si>
    <t>RFA CURRENT REVENUE</t>
  </si>
  <si>
    <t>Jan. 1 Minimum Cash Balance Target</t>
  </si>
  <si>
    <t>Comp Absenses</t>
  </si>
  <si>
    <t>RFA New Construction</t>
  </si>
  <si>
    <t>Like all other municipal corporations, the RFA has certain expenses that exceed the scope of an operating program.  These expenses are not under the purview of a single program manager and are not subject to the managerial control of staff. These are expenses that are incurred on behalf of the entire RFA organization and are included in the budget under the direction of the Governance Board.  Neither the Fire Chief nor the program managers are given authority to alter or adjust the organizational expenses line-items without explicit Board approval.  Examples of organizational expenses include: insurance coverages, legal services, contracts for professional services, interlocal agreements, and the like.  Certainly the fire administration and the Fire Chief can discuss changes to these expenses with the Board at any time and the Board is free to alter the terms and costs within their contractual authority or may renegotiate any contract and its provisions.  Only the Board may approve any changes.  Therefore these expenses are identified as unique and separate from the other operating programs.</t>
  </si>
  <si>
    <t>The Program Summary is a one -page table showing each program, its cost of labor, and its line-item operating expense by year.  The total cost of all programs is also shown year by year for seven years.</t>
  </si>
  <si>
    <t>The Fire Benefit Charge is displayed in terms of its total levy amount and by its "property tax equivalency rate".  The two values can be adjusted to demonstrate optional scenarios in conjunction with alternative property tax proposals.  The annual growth in benefit charges can also be set to achieve specifically-defined fiscal policy goals.  There  is no current plan or policy discussion to utilize the fire benefit charge to fund future operations.</t>
  </si>
  <si>
    <t>THIS TABLE REFLECTS THE EMPLOYEE COUNT ASSIGNED TO THE PROGRAMS</t>
  </si>
  <si>
    <t>RFA Monthly Cash Flow over 7 Years: 2018-2024 (Eighty Four Months)</t>
  </si>
  <si>
    <t>Councilmanic</t>
  </si>
  <si>
    <t>Avg. Payment</t>
  </si>
  <si>
    <t>Program Budget Summary</t>
  </si>
  <si>
    <t>7-YEAR PROGRAM BUDGETS</t>
  </si>
  <si>
    <t>While the rate of overtime pay, and the conditions under which it is incurred, are subject to mandatory negotiations, the total amount of overtime pay is a perogative of management.  Therefore the overtime allowance is included in the RFA Model within a separate table, and is identified separately from all other labor cost components.</t>
  </si>
  <si>
    <t>LEOFF 1 Database</t>
  </si>
  <si>
    <t>LEOFF 1 Liability</t>
  </si>
  <si>
    <t>Dashboard 1</t>
  </si>
  <si>
    <t>Dashboard 2</t>
  </si>
  <si>
    <t>1.</t>
  </si>
  <si>
    <t>2.</t>
  </si>
  <si>
    <t>3.</t>
  </si>
  <si>
    <t>4.</t>
  </si>
  <si>
    <t>5.</t>
  </si>
  <si>
    <t>Property Assessed Values</t>
  </si>
  <si>
    <t>Tax Levy Rates</t>
  </si>
  <si>
    <t>Fire Behefit Charges</t>
  </si>
  <si>
    <t>Cost of Labor</t>
  </si>
  <si>
    <t>Cost of Maintenance and Operations</t>
  </si>
  <si>
    <t>6.</t>
  </si>
  <si>
    <t>7.</t>
  </si>
  <si>
    <t>Amounts Tansferred to Reserve Accounts</t>
  </si>
  <si>
    <t>Amounts Spent from Reserve Accounts</t>
  </si>
  <si>
    <t>The Dashboard serves as an executive summary by collecting up and dispaying all of the most important and relevant key data throughout the entire Model.  Among the data points of considerable interest to the reviewers of the RFA are:</t>
  </si>
  <si>
    <t>In addition to specific values or data points representing beginning known values, the Dashboard also displays the outlook for those values over the following six years.  Examination of the Model, page by page, will exhibit the drivers, or growth factors, that underline the annual changes over seven years.  Many of the drivers have been extracted from the detail pages and are shown here on the Dashboard.</t>
  </si>
  <si>
    <r>
      <t xml:space="preserve">The Burn Rate Tab identifies the total flow of funds over the entire eighty-four months of the Model's purview.  As such it assembles in one table all initial contributed cash, all revenues, all expenses,all transfers to the reserve accounts, and all ending cash balances, on a </t>
    </r>
    <r>
      <rPr>
        <b/>
        <i/>
        <sz val="12"/>
        <color theme="1"/>
        <rFont val="Calibri"/>
        <family val="2"/>
      </rPr>
      <t>monthly basis</t>
    </r>
    <r>
      <rPr>
        <sz val="12"/>
        <color theme="1"/>
        <rFont val="Calibri"/>
        <family val="2"/>
      </rPr>
      <t>.  The motivation behind this micro view arises from the nature of the revenue patterns inherited by a fire districts.  Approximately 80% of its revenue arrives in just two major payments per year, in the form of property taxes collected primarily in April and October.  Therefore the District must manage its cash flow to avail itself of operating funds between these two collection periods.  Cash flow becomes an object of carefully scrutiny to avoid possible deficits during those ten months with lower levels of income.    The Burn Rate Model facilitates the professional treasury and investment skills required of the RFA.  The Chart also identifies a minimum cash balance target to be maintained.  Consistent cash balances below this minimum level requires actions to increase revenues or to curtail the rate or the amount of expenses.</t>
    </r>
  </si>
  <si>
    <t>Upon the formation and commencement of RFA operations, the need for cash exist beginning on the first day.  Cash could be obtained through a letter of credit from a local bank, through the issuance of a Tax Anticipation Note, similar in most respects to a bond issue, or from cash contributions from the participating agencies, Fire District 1 and the City of Lynnwood.  The model identifies amounts that are most likely to be equired from each agency and the Funds into which the amounts are to be deposited. The three depository Funds are:  1) General Fund, 2)Reserve Fund, 3) Self-Insurance Enterprise Fund.  The specific amounts are identified in the following table.</t>
  </si>
  <si>
    <t>Assumptions</t>
  </si>
  <si>
    <t>Key Data</t>
  </si>
  <si>
    <t>Total Cashflow Summary</t>
  </si>
  <si>
    <t>Major initial assumptions from which the Model grows over the following seven years</t>
  </si>
  <si>
    <t>Relevant facts and figures drawn from throughout the entire Model</t>
  </si>
  <si>
    <t>The sources and amounts of the initial capital contributions to the RFA</t>
  </si>
  <si>
    <t>RFA General Fund Cash</t>
  </si>
  <si>
    <t>Cash Balance Target @ 17% of Expenses</t>
  </si>
  <si>
    <t>Desired 17% Target</t>
  </si>
  <si>
    <t>Actual Target</t>
  </si>
  <si>
    <t>FF&amp;E</t>
  </si>
  <si>
    <t>DASHBOARDS 1 and 2</t>
  </si>
  <si>
    <t>7-Year Total Cashflow</t>
  </si>
  <si>
    <t>SECTION 1- Description</t>
  </si>
  <si>
    <t>Reserve Cashflow</t>
  </si>
  <si>
    <t>Mo. Long-term Care Insurance Premium</t>
  </si>
  <si>
    <t>Services include: fire suppression, emergency medical, technical rescue, hazardous material deposition, training, inspections, apparatus and facilities maintenance, and community education.</t>
  </si>
  <si>
    <t>MAJOR INITIAL ASSUMPTIONS, ANNUAL GROWTH AND ESCALATION FACTORS, AND TARGETED POLICY RESULTS</t>
  </si>
  <si>
    <t>NOTICE:  The organizational configuration depicted herein is proforma and for preliminary discussion only.  All numbers exhibited are preliminary and subject to extensive alteration.  The objective of this proforma  document is to give an approximate view of the first 84 months of RFA operations.  The estimates presented envision the probable future financial status of the RFA given a correlation with the underlying assumptions found through the model.  The RFA Board of Commissioners will exercise their perogatives in setting alternative operating parameters.</t>
  </si>
  <si>
    <t>Department Organization &amp;</t>
  </si>
  <si>
    <t>Strategic Financial Planning</t>
  </si>
  <si>
    <t>ghwrc@outlook.com</t>
  </si>
  <si>
    <t>Tumwater-Olympia                          Regional Fire Authority</t>
  </si>
  <si>
    <t xml:space="preserve">The Labor Database represents the largest and most costly component of the TO Regional Fire Authority.  The database creates a matrix of staff positions, each with a specific labor costs consisting of a base pay point, a series of salary enhancements, a series of benefits mandated by federal or state law, and a series of benefits arising out of negotiated agreements with labor organizations.  Each of these pay attributes is assigned a numerical value or a percentage value for purposes of amalgamating a unique pay profile for each position.  In addition to the annual pay point for each position, the Model allows for the insertion of estimated growth factors to be entered for the purpose of estimating the full cost of labor over a seven year horizon.  Every pay attribute is governed by its own growth factors independently.  These growth factors can adjust growth expectations for items such as cost-of-living, medical premiums, longevity pay, proficiency pay, education incentives, or other drivers that may be introduced in future labor negotiations. </t>
  </si>
  <si>
    <t>Financial Outlook 2022-2028</t>
  </si>
  <si>
    <t>This exhibit shows the entire RFA anticipated cashflow over a period of seven years from 2022 through 2028.</t>
  </si>
  <si>
    <t>Beginning Cash: January 1, 2022</t>
  </si>
  <si>
    <t>Ending Cash: December 31, 2028</t>
  </si>
  <si>
    <t>Olympia</t>
  </si>
  <si>
    <t>Tumwater</t>
  </si>
  <si>
    <t>TORFA Data Table</t>
  </si>
  <si>
    <t>Compounded Growth</t>
  </si>
  <si>
    <t>Planning Committee Concensus Compounded Growth of Assessed Value</t>
  </si>
  <si>
    <t>Revaluation</t>
  </si>
  <si>
    <t>New Construction</t>
  </si>
  <si>
    <t>Reassessment</t>
  </si>
  <si>
    <t>Reassessment Value</t>
  </si>
  <si>
    <t>ADD: New Construction</t>
  </si>
  <si>
    <t>TOTAL AV</t>
  </si>
  <si>
    <t>Target AV Co. Assessor</t>
  </si>
  <si>
    <t>Diff.</t>
  </si>
  <si>
    <t>TOTAL DELTA</t>
  </si>
  <si>
    <t>2006-2022</t>
  </si>
  <si>
    <t>Total ACTUAL AV</t>
  </si>
  <si>
    <t>2006-2029</t>
  </si>
  <si>
    <t>COMPOUND AV</t>
  </si>
  <si>
    <t>2023-2029</t>
  </si>
  <si>
    <t>Levy Rate</t>
  </si>
  <si>
    <t>Property Tax</t>
  </si>
  <si>
    <t>2016-2022</t>
  </si>
  <si>
    <t>OUTLOOK</t>
  </si>
  <si>
    <t>OLY</t>
  </si>
  <si>
    <t>TUM</t>
  </si>
  <si>
    <t>2000 Chevrolet Silverado</t>
  </si>
  <si>
    <t>2011 Ford Explorer</t>
  </si>
  <si>
    <t>2014 Ford Explorer</t>
  </si>
  <si>
    <t>2014 Ford F-150</t>
  </si>
  <si>
    <t>2018 Ford Interceptor</t>
  </si>
  <si>
    <t>2012 Pierce Fire Engine (51)</t>
  </si>
  <si>
    <t>2019 Pierce Enforcer Fire Engine</t>
  </si>
  <si>
    <t>2018 Kawasaki Mule/ trailer</t>
  </si>
  <si>
    <t>Wells Disaster Trailer</t>
  </si>
  <si>
    <t>Tumwater Fleet</t>
  </si>
  <si>
    <t>Generic Equip</t>
  </si>
  <si>
    <t>S789 Hurst Cutter Rescue Tool-2 batteries</t>
  </si>
  <si>
    <t>SP555 Hurst Spreader Rescue Tool-2 Batteries</t>
  </si>
  <si>
    <t>S521 Hurst Ram Rescue Tool-2 Batteries</t>
  </si>
  <si>
    <t>Bunker Gear</t>
  </si>
  <si>
    <t>Boots</t>
  </si>
  <si>
    <t>Helmets</t>
  </si>
  <si>
    <t>MSA G1 SCBA Masks</t>
  </si>
  <si>
    <t>SCBA Cylinders</t>
  </si>
  <si>
    <t>V320 thermal Imagers and Seek Reveal Imagers</t>
  </si>
  <si>
    <t>Hose Replacement</t>
  </si>
  <si>
    <t xml:space="preserve">Hose Nozzles </t>
  </si>
  <si>
    <t xml:space="preserve">Nozzels </t>
  </si>
  <si>
    <t>Nozzles for Engine 51</t>
  </si>
  <si>
    <t>PPV Fans</t>
  </si>
  <si>
    <t>Bay station Radios x5</t>
  </si>
  <si>
    <t>Mobile Radios x 17</t>
  </si>
  <si>
    <t>Portable Radios x 41</t>
  </si>
  <si>
    <t>Computer workstations x13</t>
  </si>
  <si>
    <t>Bond Issue</t>
  </si>
  <si>
    <t>Issue Year</t>
  </si>
  <si>
    <t>Fire Truck</t>
  </si>
  <si>
    <t>8 year</t>
  </si>
  <si>
    <t>Olympia Fleet</t>
  </si>
  <si>
    <t>Paypoint</t>
  </si>
  <si>
    <t>Fire Captain</t>
  </si>
  <si>
    <t>Firefighter/Paramedic</t>
  </si>
  <si>
    <t>RFA Employee Table</t>
  </si>
  <si>
    <t>Tumwater Facilities</t>
  </si>
  <si>
    <t>Olympia Facilities</t>
  </si>
  <si>
    <t>HQ Station</t>
  </si>
  <si>
    <t>HQ Roof Replacement</t>
  </si>
  <si>
    <t>HQ Drywall Replacement</t>
  </si>
  <si>
    <t>HQ Land</t>
  </si>
  <si>
    <t>HQ Land Improvement</t>
  </si>
  <si>
    <t>HQ Dumpster Enclosure</t>
  </si>
  <si>
    <t>HQ Heat Pump</t>
  </si>
  <si>
    <t>HQ Irrigation Control</t>
  </si>
  <si>
    <t>HQ Extractor</t>
  </si>
  <si>
    <t>HQ Compressor</t>
  </si>
  <si>
    <t>HQ Bay Exhaust</t>
  </si>
  <si>
    <t>HQ Bay Heat System</t>
  </si>
  <si>
    <t>HQ Kitchen Hood</t>
  </si>
  <si>
    <t>T2 Land</t>
  </si>
  <si>
    <t>T2 Station</t>
  </si>
  <si>
    <t>T2 Siding</t>
  </si>
  <si>
    <t>T2 Landscape</t>
  </si>
  <si>
    <t>T2 Curbing</t>
  </si>
  <si>
    <t>T2 Improvement</t>
  </si>
  <si>
    <t>T2 Irrigation Control</t>
  </si>
  <si>
    <t>T2 Bay Exhaust</t>
  </si>
  <si>
    <t>T2 Diesel Generator</t>
  </si>
  <si>
    <t>T2 Generator Transfer Switch</t>
  </si>
  <si>
    <t>T2 Roof Replacement</t>
  </si>
  <si>
    <t>CBA:</t>
  </si>
  <si>
    <t>Model Provided By:</t>
  </si>
  <si>
    <t>RFA Rank Code</t>
  </si>
  <si>
    <t>RFA Rank</t>
  </si>
  <si>
    <t>Average Annual TCC</t>
  </si>
  <si>
    <t>LABOR COST SUMMARY</t>
  </si>
  <si>
    <t>Count</t>
  </si>
  <si>
    <t>Base Wages</t>
  </si>
  <si>
    <t>Longevity Pay</t>
  </si>
  <si>
    <t>Education Incentive Pay</t>
  </si>
  <si>
    <t>Total Staff Wages</t>
  </si>
  <si>
    <t>LEOFF  Retirement</t>
  </si>
  <si>
    <t>PERS Retirement</t>
  </si>
  <si>
    <t>FICA</t>
  </si>
  <si>
    <t>Medicare Taxes</t>
  </si>
  <si>
    <t>L&amp;I Premiums</t>
  </si>
  <si>
    <t>Total Benefits</t>
  </si>
  <si>
    <t>Longevity Scale</t>
  </si>
  <si>
    <t>MERP</t>
  </si>
  <si>
    <t>Medicare</t>
  </si>
  <si>
    <t>Life Insurance</t>
  </si>
  <si>
    <t>LEOFF = L</t>
  </si>
  <si>
    <t>FICA = Y</t>
  </si>
  <si>
    <t>Med. = Y</t>
  </si>
  <si>
    <t>PERS= P</t>
  </si>
  <si>
    <t>Exempt = N</t>
  </si>
  <si>
    <t>No Med. = N</t>
  </si>
  <si>
    <t>Annual</t>
  </si>
  <si>
    <t>1.00=</t>
  </si>
  <si>
    <t>OT</t>
  </si>
  <si>
    <t>Percent Wages</t>
  </si>
  <si>
    <t>Fixed Sum</t>
  </si>
  <si>
    <t>TOTAL PERSONNEL</t>
  </si>
  <si>
    <t>Line</t>
  </si>
  <si>
    <t>Affiliation</t>
  </si>
  <si>
    <t>District</t>
  </si>
  <si>
    <t>Employee</t>
  </si>
  <si>
    <t>Current Rank/Title</t>
  </si>
  <si>
    <t>RFARank/Title</t>
  </si>
  <si>
    <t>Hire Year</t>
  </si>
  <si>
    <t>Longevity Bracket</t>
  </si>
  <si>
    <t>Wages</t>
  </si>
  <si>
    <t>Annual Ben</t>
  </si>
  <si>
    <t>Retirement Code</t>
  </si>
  <si>
    <t>LEOFF Retire.</t>
  </si>
  <si>
    <t>PERS Retire.</t>
  </si>
  <si>
    <t>FICA Code</t>
  </si>
  <si>
    <t>Medicare Code</t>
  </si>
  <si>
    <t>L&amp;I Code</t>
  </si>
  <si>
    <t>L&amp;I Premium</t>
  </si>
  <si>
    <t>TORFA Employee Database Calculations</t>
  </si>
  <si>
    <t>TORFA</t>
  </si>
  <si>
    <t>TORFA TCC</t>
  </si>
  <si>
    <t>Annual L&amp;I</t>
  </si>
  <si>
    <t>Total TCC By Rank</t>
  </si>
  <si>
    <t>Commissioner</t>
  </si>
  <si>
    <t>Bonus</t>
  </si>
  <si>
    <t>Comm 1</t>
  </si>
  <si>
    <t>Comm 2</t>
  </si>
  <si>
    <t>Comm 3</t>
  </si>
  <si>
    <t>Comm 4</t>
  </si>
  <si>
    <t>Comm 5</t>
  </si>
  <si>
    <t>RFA Paypoint</t>
  </si>
  <si>
    <t>RFA Ranked Pay</t>
  </si>
  <si>
    <t>RFA Headcount</t>
  </si>
  <si>
    <t>Admin Asst</t>
  </si>
  <si>
    <t>PIERCE PUMPER ENG 03 / Front Line</t>
  </si>
  <si>
    <t>PIERCE PUMPER ENG O4 / Front Line</t>
  </si>
  <si>
    <t>PIERCE PUMPER ENG 02 / Front Line</t>
  </si>
  <si>
    <t>PIERCE TILLER TRK 01 / Front Line</t>
  </si>
  <si>
    <t>2002 Ford F550 Brush Unit</t>
  </si>
  <si>
    <t>GMC STEPVAN / COMMAND UNIT</t>
  </si>
  <si>
    <t>Boat / trailer EZ-loader</t>
  </si>
  <si>
    <t>Sort Trailer</t>
  </si>
  <si>
    <t>RFA</t>
  </si>
  <si>
    <t>x</t>
  </si>
  <si>
    <t>Admin. Supervisor</t>
  </si>
  <si>
    <t>Admin. Secretary</t>
  </si>
  <si>
    <t>DEBT SERVICE RESERVE</t>
  </si>
  <si>
    <t>Total Debt Service Revenues</t>
  </si>
  <si>
    <t>Payment</t>
  </si>
  <si>
    <t>Voter-Approved Station Bond</t>
  </si>
  <si>
    <t>Voter-Approved Debt Service with Excess Levies</t>
  </si>
  <si>
    <t>Excess Levy</t>
  </si>
  <si>
    <t>RETIREMENT RESERVE</t>
  </si>
  <si>
    <t>Average Payout</t>
  </si>
  <si>
    <t>Annual Retirement Payouts</t>
  </si>
  <si>
    <t>TCC INFLATION====&gt;</t>
  </si>
  <si>
    <t>Average Retirements</t>
  </si>
  <si>
    <t>Estimated Total Payout</t>
  </si>
  <si>
    <t>Beginning Cash Balance (Import from CashFlow Sum)</t>
  </si>
  <si>
    <t>Link to EDB</t>
  </si>
  <si>
    <t>Oly</t>
  </si>
  <si>
    <t>Bat Chief</t>
  </si>
  <si>
    <t>Bus. Ops. Spec.</t>
  </si>
  <si>
    <t>Tum</t>
  </si>
  <si>
    <t>General Fund Cash Balance</t>
  </si>
  <si>
    <t>GROWTH RATE</t>
  </si>
  <si>
    <t>====================&gt;</t>
  </si>
  <si>
    <t>Max Fire Levy Rate</t>
  </si>
  <si>
    <t>Current Levy Rate</t>
  </si>
  <si>
    <t>Regular Levy LID LIFT</t>
  </si>
  <si>
    <t>Commissioners Growth Allowance</t>
  </si>
  <si>
    <t>Total Taxes Available</t>
  </si>
  <si>
    <t>Facilities Reserve</t>
  </si>
  <si>
    <t>Debt Service Reserve</t>
  </si>
  <si>
    <t>Retirement Reserve</t>
  </si>
  <si>
    <t>FIRE LEVY PROPERTY TAX</t>
  </si>
  <si>
    <t>Previous Year's Tax Collection</t>
  </si>
  <si>
    <t>Commissioner's Resolution Increase</t>
  </si>
  <si>
    <t>Collection Target</t>
  </si>
  <si>
    <t>Value of New Construction(De-annexation)</t>
  </si>
  <si>
    <t>Previous Year's Levy Rate</t>
  </si>
  <si>
    <t>Taxes Allowed on New Contruction</t>
  </si>
  <si>
    <t>Tax Collection Target</t>
  </si>
  <si>
    <t>Maximum Calculated Tax Collection</t>
  </si>
  <si>
    <t>Allowable Tax Collection</t>
  </si>
  <si>
    <t>Assessed Value</t>
  </si>
  <si>
    <t>Revaluation Percent</t>
  </si>
  <si>
    <t>Revaluation Value</t>
  </si>
  <si>
    <t>Assessor Adjustment/Refunds</t>
  </si>
  <si>
    <t>Total Valuation</t>
  </si>
  <si>
    <t>Tax Collection</t>
  </si>
  <si>
    <t>New Levy Rate</t>
  </si>
  <si>
    <t>EMS LEVY PROPERTY TAX</t>
  </si>
  <si>
    <t>Total Taxes Collection</t>
  </si>
  <si>
    <t>Total New Valuation</t>
  </si>
  <si>
    <t>RFA Proerty Taxes</t>
  </si>
  <si>
    <t>Prior Year's Assessed Value</t>
  </si>
  <si>
    <t>Value of New Construction</t>
  </si>
  <si>
    <t>Total Revenue Available</t>
  </si>
  <si>
    <t>&lt;====Grow at EDB rate</t>
  </si>
  <si>
    <t>T:  Inspections</t>
  </si>
  <si>
    <t>T: Medic 1</t>
  </si>
  <si>
    <t>T: BLS Revenue</t>
  </si>
  <si>
    <t>RFA AV</t>
  </si>
  <si>
    <t>START-UP EXPENSES</t>
  </si>
  <si>
    <t>Training</t>
  </si>
  <si>
    <t>ROWS</t>
  </si>
  <si>
    <t>COLUMNS</t>
  </si>
  <si>
    <t>CELLS</t>
  </si>
  <si>
    <t>Stock parts - Tax deducable</t>
  </si>
  <si>
    <t>Medic one - fuel (non-tax)</t>
  </si>
  <si>
    <t>Mechanical Services</t>
  </si>
  <si>
    <t>Medic one mechanic non-tax)</t>
  </si>
  <si>
    <t>False alarms</t>
  </si>
  <si>
    <t>Medic one - BLS</t>
  </si>
  <si>
    <t>State Grant - DOH</t>
  </si>
  <si>
    <t>Medic one contract revenue</t>
  </si>
  <si>
    <t>Homeland Security FEMA grant</t>
  </si>
  <si>
    <t>Sale of merchandise</t>
  </si>
  <si>
    <t>Training facility rent</t>
  </si>
  <si>
    <t>Fire Permits</t>
  </si>
  <si>
    <t>Interfund charge - Community, Planning and Dev plan review</t>
  </si>
  <si>
    <t>Fire inspection</t>
  </si>
  <si>
    <t>Plan check fee</t>
  </si>
  <si>
    <t>State Fire Contract</t>
  </si>
  <si>
    <t>Unemployment Insurance</t>
  </si>
  <si>
    <t>VEBA</t>
  </si>
  <si>
    <t>Clothing Allowance</t>
  </si>
  <si>
    <t>15% Target</t>
  </si>
  <si>
    <t>Interfund Loan</t>
  </si>
  <si>
    <t>Operating Revenue</t>
  </si>
  <si>
    <t>Import from Strat Plan</t>
  </si>
  <si>
    <t>Revenue</t>
  </si>
  <si>
    <t>Total Revenue</t>
  </si>
  <si>
    <t>Expense</t>
  </si>
  <si>
    <t>OlyWater RFA</t>
  </si>
  <si>
    <t>Start-up Capital Distributions</t>
  </si>
  <si>
    <t>Facility Reserve</t>
  </si>
  <si>
    <t>Tribal Truck-Stop Fire Protection</t>
  </si>
  <si>
    <t>Brian Hurley</t>
  </si>
  <si>
    <t>Shawn Crimmins</t>
  </si>
  <si>
    <t>Erika Stone</t>
  </si>
  <si>
    <t>Mark Armstrong</t>
  </si>
  <si>
    <t>Tom Barker</t>
  </si>
  <si>
    <t>Alex Bates</t>
  </si>
  <si>
    <t>Mike Braaten</t>
  </si>
  <si>
    <t>Shane Brady</t>
  </si>
  <si>
    <t>Trenton Brazie</t>
  </si>
  <si>
    <t>Gary Burkhardt</t>
  </si>
  <si>
    <t>Dante Cammarata</t>
  </si>
  <si>
    <t>Donovan Cathey</t>
  </si>
  <si>
    <t>Roger Causey</t>
  </si>
  <si>
    <t>Gunnar Christensen</t>
  </si>
  <si>
    <t>Lindsey Christopher</t>
  </si>
  <si>
    <t>Wesley Comstock</t>
  </si>
  <si>
    <t>Andrew Fink</t>
  </si>
  <si>
    <t>William Flagg</t>
  </si>
  <si>
    <t>Devin Gorman</t>
  </si>
  <si>
    <t>Evan Hagen</t>
  </si>
  <si>
    <t>David Hahn</t>
  </si>
  <si>
    <t>Benjamin Huntley</t>
  </si>
  <si>
    <t>Jeff Jernigan</t>
  </si>
  <si>
    <t>Jon Kalar</t>
  </si>
  <si>
    <t>Spencer Kast</t>
  </si>
  <si>
    <t>Patrick Kelley</t>
  </si>
  <si>
    <t>Scott Kennedy</t>
  </si>
  <si>
    <t>Jacob Ley</t>
  </si>
  <si>
    <t>Jennifer Lindstrom</t>
  </si>
  <si>
    <t>Duncan MacLeod</t>
  </si>
  <si>
    <t>Kent McDaniels</t>
  </si>
  <si>
    <t>Tod Mower</t>
  </si>
  <si>
    <t>Daniel Ness</t>
  </si>
  <si>
    <t>James Osberg</t>
  </si>
  <si>
    <t>Adam Phinney</t>
  </si>
  <si>
    <t>Scott Piper</t>
  </si>
  <si>
    <t>Travis Pogue-Leyva</t>
  </si>
  <si>
    <t>Ryan Pragnell-Stebbins</t>
  </si>
  <si>
    <t>Bradley Ridgeway</t>
  </si>
  <si>
    <t>Jarrod Simmons</t>
  </si>
  <si>
    <t>Matthew Somnis</t>
  </si>
  <si>
    <t>Monti Sorem</t>
  </si>
  <si>
    <t>Douglas Stankavich</t>
  </si>
  <si>
    <t>Joshua Stewart</t>
  </si>
  <si>
    <t>Thomas Trentman</t>
  </si>
  <si>
    <t>Joseph Williamson</t>
  </si>
  <si>
    <t>Rian Winter</t>
  </si>
  <si>
    <t>Fire Inspector</t>
  </si>
  <si>
    <t>Lieutenant Paramedic</t>
  </si>
  <si>
    <t>Lieutenant Fire</t>
  </si>
  <si>
    <t>Lieutenant Training</t>
  </si>
  <si>
    <t>Captain-MSO</t>
  </si>
  <si>
    <t>Bat Chief-Day</t>
  </si>
  <si>
    <t>Fire Protection Officer</t>
  </si>
  <si>
    <t>Lieutenant</t>
  </si>
  <si>
    <t>Education Incentive $$$$</t>
  </si>
  <si>
    <t>Education Incentive %%%%</t>
  </si>
  <si>
    <t>Field</t>
  </si>
  <si>
    <t>Office</t>
  </si>
  <si>
    <t>Ops</t>
  </si>
  <si>
    <t>Admin</t>
  </si>
  <si>
    <t>Supp</t>
  </si>
  <si>
    <t>Special Ops Rescue Team %%%%</t>
  </si>
  <si>
    <t>Special Ops Rescue Team $$$$</t>
  </si>
  <si>
    <t>MSA Tech %%%%</t>
  </si>
  <si>
    <t>MSA Tech $$$$</t>
  </si>
  <si>
    <t>Variable Sum</t>
  </si>
  <si>
    <t>Emerg. Vehicle Tech %%%%</t>
  </si>
  <si>
    <t>Medical</t>
  </si>
  <si>
    <t xml:space="preserve">Dental </t>
  </si>
  <si>
    <t>NWFFT</t>
  </si>
  <si>
    <t>AWC Kaiser</t>
  </si>
  <si>
    <t>NWFFT-Mechanic</t>
  </si>
  <si>
    <t>AWC Regence</t>
  </si>
  <si>
    <t>VEBA SINGLE</t>
  </si>
  <si>
    <t>VEBA FAMILY</t>
  </si>
  <si>
    <t>EAP</t>
  </si>
  <si>
    <t>PFML</t>
  </si>
  <si>
    <t>Unemployment</t>
  </si>
  <si>
    <t>Wellness</t>
  </si>
  <si>
    <t>MERP $$$$</t>
  </si>
  <si>
    <t>Mo.</t>
  </si>
  <si>
    <t>Life Ins</t>
  </si>
  <si>
    <t>PTMI</t>
  </si>
  <si>
    <t>Unemployment Ins</t>
  </si>
  <si>
    <t>Wellnes</t>
  </si>
  <si>
    <t>Base Wage</t>
  </si>
  <si>
    <t>John, Mark</t>
  </si>
  <si>
    <t>Carson, Todd</t>
  </si>
  <si>
    <t>Buchanan, Mike</t>
  </si>
  <si>
    <t>Bossard, Kevin</t>
  </si>
  <si>
    <t>Haines, Randy</t>
  </si>
  <si>
    <t>Hughes, Michael</t>
  </si>
  <si>
    <t>Haag, Dave</t>
  </si>
  <si>
    <t>Leo, Rick</t>
  </si>
  <si>
    <t>Frost, David</t>
  </si>
  <si>
    <t>Bergford, Peter</t>
  </si>
  <si>
    <t>Oguiza, Joe</t>
  </si>
  <si>
    <t>Young, James</t>
  </si>
  <si>
    <t>Gantenbein, Matt</t>
  </si>
  <si>
    <t>Hermann, Russell</t>
  </si>
  <si>
    <t>Crisp, James</t>
  </si>
  <si>
    <t>Dobson, Shane</t>
  </si>
  <si>
    <t>Fox, Jeremy</t>
  </si>
  <si>
    <t>Gibney, Peter</t>
  </si>
  <si>
    <t>Grostick, James</t>
  </si>
  <si>
    <t>Haisch, Jeffrey</t>
  </si>
  <si>
    <t>Hall, Jerald</t>
  </si>
  <si>
    <t>Howard, Dustin</t>
  </si>
  <si>
    <t>Juhasz, Patrick</t>
  </si>
  <si>
    <t>LeDouxz, Justin</t>
  </si>
  <si>
    <t>Lincoln, Ernest</t>
  </si>
  <si>
    <t>Loffler, Jason</t>
  </si>
  <si>
    <t>Morrissey, Tim</t>
  </si>
  <si>
    <t>Rus, Aaron</t>
  </si>
  <si>
    <t>Schreck, Mark</t>
  </si>
  <si>
    <t>Simmons, James</t>
  </si>
  <si>
    <t>Smith, Larry</t>
  </si>
  <si>
    <t>Spurgeon-Busz, Steven</t>
  </si>
  <si>
    <t>Waters, Jason</t>
  </si>
  <si>
    <t>Winkelman, Jon</t>
  </si>
  <si>
    <t>Wright, Greg</t>
  </si>
  <si>
    <t>Anserello, Anthony</t>
  </si>
  <si>
    <t>Bottin, Tyler</t>
  </si>
  <si>
    <t>Boulay, Chad</t>
  </si>
  <si>
    <t>Cook, Troy</t>
  </si>
  <si>
    <t>Delong, Russell</t>
  </si>
  <si>
    <t>Ferguson, Devin</t>
  </si>
  <si>
    <t>Gibson, Steven</t>
  </si>
  <si>
    <t>Grant, Darrin</t>
  </si>
  <si>
    <t>Harter, Benjamin</t>
  </si>
  <si>
    <t>Heaston, Scott</t>
  </si>
  <si>
    <t>Hooft, Eric</t>
  </si>
  <si>
    <t>Jackson, Jon</t>
  </si>
  <si>
    <t>Johnson, Derek</t>
  </si>
  <si>
    <t>Johnson, Erin</t>
  </si>
  <si>
    <t>Kennedy, Maria</t>
  </si>
  <si>
    <t>Kvarnberg, Kris</t>
  </si>
  <si>
    <t>Leyva, Jose</t>
  </si>
  <si>
    <t>Liening, Sam</t>
  </si>
  <si>
    <t>Linich, Cole</t>
  </si>
  <si>
    <t>Mead, Robert</t>
  </si>
  <si>
    <t>Miller, Jerry</t>
  </si>
  <si>
    <t>Murphy, Ian</t>
  </si>
  <si>
    <t>Myer, Craig</t>
  </si>
  <si>
    <t>Norwood, Jenna</t>
  </si>
  <si>
    <t>Palzer, Nick</t>
  </si>
  <si>
    <t>Phillips, McKenzie</t>
  </si>
  <si>
    <t>Regan, Blake</t>
  </si>
  <si>
    <t>Senna, Stephen</t>
  </si>
  <si>
    <t>Skartvedt, Noah</t>
  </si>
  <si>
    <t>Smith, Jamison</t>
  </si>
  <si>
    <t>Smith, Ryan</t>
  </si>
  <si>
    <t>Teeter, Paul</t>
  </si>
  <si>
    <t>Tibeau, Ron</t>
  </si>
  <si>
    <t>Wernet, Jordan</t>
  </si>
  <si>
    <t>VACANT</t>
  </si>
  <si>
    <t>Churchwell, Troy</t>
  </si>
  <si>
    <t>Dorsey, Kehlen</t>
  </si>
  <si>
    <t>Rios, Matt</t>
  </si>
  <si>
    <t>Dizon, Julian</t>
  </si>
  <si>
    <t>Glenn, Wade</t>
  </si>
  <si>
    <t>Keogh, Ciaran</t>
  </si>
  <si>
    <t>Maltz, Kevin</t>
  </si>
  <si>
    <t>Mundwiler, Tristan</t>
  </si>
  <si>
    <t>Reynolds, Tim</t>
  </si>
  <si>
    <t>Shelman, Jodi</t>
  </si>
  <si>
    <t>Slosson, Lance</t>
  </si>
  <si>
    <t>Thomson, Alex</t>
  </si>
  <si>
    <t>Waddell, Steven</t>
  </si>
  <si>
    <t>Zheng, Dason</t>
  </si>
  <si>
    <t>Levens, Toby</t>
  </si>
  <si>
    <t>Porter, Stephanie</t>
  </si>
  <si>
    <t>Tomisser, Raedena</t>
  </si>
  <si>
    <t>Cummings, Adam</t>
  </si>
  <si>
    <t>Stenerson, Ian</t>
  </si>
  <si>
    <t>Olinger, Koltan</t>
  </si>
  <si>
    <t>Rhodes, Dan</t>
  </si>
  <si>
    <t>Stedman, David</t>
  </si>
  <si>
    <t>Thompson, Pam</t>
  </si>
  <si>
    <t>Assistant Chief-FM</t>
  </si>
  <si>
    <t>Captain-Asst. FM</t>
  </si>
  <si>
    <t>Bat Chief - Day Shift</t>
  </si>
  <si>
    <t>Lieutenant-Day Shift</t>
  </si>
  <si>
    <t>Paramedic Lt.</t>
  </si>
  <si>
    <t xml:space="preserve">Paramedic </t>
  </si>
  <si>
    <t>Business Operations Spec.</t>
  </si>
  <si>
    <t>Operations Supervisor-Fleet</t>
  </si>
  <si>
    <t>Master Mechanic-Fire</t>
  </si>
  <si>
    <t>Inventory Control Spec. II</t>
  </si>
  <si>
    <t>Vacant</t>
  </si>
  <si>
    <t>Mo. FA Base Pay/Rank</t>
  </si>
  <si>
    <t>Blended</t>
  </si>
  <si>
    <t>Plan 1</t>
  </si>
  <si>
    <t>y</t>
  </si>
  <si>
    <t>Blended Health Plans</t>
  </si>
  <si>
    <t>Blended Plans</t>
  </si>
  <si>
    <t>FIT $$$$</t>
  </si>
  <si>
    <t>Spec. Ops</t>
  </si>
  <si>
    <t>MSA Tech.</t>
  </si>
  <si>
    <t>Fire Investigation</t>
  </si>
  <si>
    <t>Emerg. Veh. Tech.</t>
  </si>
  <si>
    <t>Def. Comp.</t>
  </si>
  <si>
    <t>Health Care Insurance</t>
  </si>
  <si>
    <t>Wellness Insurance</t>
  </si>
  <si>
    <t>Staff</t>
  </si>
  <si>
    <t>Elected</t>
  </si>
  <si>
    <t>RFA PayPoint</t>
  </si>
  <si>
    <t>PROGRAM 103-Administration</t>
  </si>
  <si>
    <t>PROGRAM 101-Commissioners</t>
  </si>
  <si>
    <t>New Entry</t>
  </si>
  <si>
    <t>TOTAL PROGRAM LABOR</t>
  </si>
  <si>
    <t>Annual Growth===&gt;</t>
  </si>
  <si>
    <t>PERSONNEL COUNT BY PROGRAM</t>
  </si>
  <si>
    <t>PERSONNEL SUMMARY</t>
  </si>
  <si>
    <t>TOTAL LABOR BUDGET</t>
  </si>
  <si>
    <t>Total RFA-Generated Revenue</t>
  </si>
  <si>
    <t>RFA Fire Levy Property  Taxes</t>
  </si>
  <si>
    <t>Fire Benefit Charge Equivalent Rate</t>
  </si>
  <si>
    <t>RFA Property Tax Levy Rate</t>
  </si>
  <si>
    <t>`</t>
  </si>
  <si>
    <t>PERSONNEL COUNT BY Rank</t>
  </si>
  <si>
    <t>Holiday Pay</t>
  </si>
  <si>
    <t>Hourly Rate</t>
  </si>
  <si>
    <t>Holidays</t>
  </si>
  <si>
    <t>$ XX.xx</t>
  </si>
  <si>
    <t>$$$$</t>
  </si>
  <si>
    <t>Annual Shift hours</t>
  </si>
  <si>
    <t>Hours per Holiday</t>
  </si>
  <si>
    <t>Paid Holiday Hours</t>
  </si>
  <si>
    <t>Employee Hourly Rate</t>
  </si>
  <si>
    <t>Holiday Pay @ 1.5</t>
  </si>
  <si>
    <t>Deferred Comp</t>
  </si>
  <si>
    <t>PROGRAM 105-Finance</t>
  </si>
  <si>
    <t>PROGRAM 106-IT</t>
  </si>
  <si>
    <t>PROGRAM 107 Facilities Maintenance</t>
  </si>
  <si>
    <t>PROGRAM 108-Fleet Maintenance</t>
  </si>
  <si>
    <t>PROGRAM 109-Fire Operations-BLS</t>
  </si>
  <si>
    <t>PROGRAM 110-Medics-ALS</t>
  </si>
  <si>
    <t>PROGRAM 111-Emergency Management</t>
  </si>
  <si>
    <t>PROGRAM 112-Training</t>
  </si>
  <si>
    <t>PROGRAM 113-Community Risk Reduction</t>
  </si>
  <si>
    <t>Deputy Chief-Support Svc</t>
  </si>
  <si>
    <t>Asst Chief-EMS</t>
  </si>
  <si>
    <t>Asst Chief-FM</t>
  </si>
  <si>
    <t>Asst Chief-Ops</t>
  </si>
  <si>
    <t>Deputy Chief-Ops</t>
  </si>
  <si>
    <t>Capt-MSO</t>
  </si>
  <si>
    <t>Capt-AFM</t>
  </si>
  <si>
    <t>Capt</t>
  </si>
  <si>
    <t>Lt-Day</t>
  </si>
  <si>
    <t>Lt-PM</t>
  </si>
  <si>
    <t>Lt</t>
  </si>
  <si>
    <t>Prevention Officer</t>
  </si>
  <si>
    <t>FF-PM</t>
  </si>
  <si>
    <t>FF</t>
  </si>
  <si>
    <t>Fin Dir</t>
  </si>
  <si>
    <t>Hr Dir</t>
  </si>
  <si>
    <t>IT Super</t>
  </si>
  <si>
    <t>Fleet Super</t>
  </si>
  <si>
    <t>Admin Super</t>
  </si>
  <si>
    <t>Acct Spec</t>
  </si>
  <si>
    <t>HR Spec</t>
  </si>
  <si>
    <t>IT Spec</t>
  </si>
  <si>
    <t>Fleet Inventory Spec</t>
  </si>
  <si>
    <t>Sr. Prog Spec</t>
  </si>
  <si>
    <t>Maint Worker</t>
  </si>
  <si>
    <t>TOTAL</t>
  </si>
  <si>
    <t>RFA M&amp;O Budget Allocations</t>
  </si>
  <si>
    <t>M&amp;O Reallocation</t>
  </si>
  <si>
    <t>Total Staff</t>
  </si>
  <si>
    <t>Amount Spent on Labor</t>
  </si>
  <si>
    <t>Amount Spent on M&amp;O</t>
  </si>
  <si>
    <t>Cash Balance Available for Operations</t>
  </si>
  <si>
    <t>Legal Counsul</t>
  </si>
  <si>
    <t>Start-up</t>
  </si>
  <si>
    <t>Levy Lid Lift  Election</t>
  </si>
  <si>
    <t>Annual State Audit</t>
  </si>
  <si>
    <t>TOTAL RFA OPERATIONS Budget</t>
  </si>
  <si>
    <t>Cashflow Details</t>
  </si>
  <si>
    <t>Olympia-Tumwater Regional Fire Authority</t>
  </si>
  <si>
    <t>Pre-RFA Staffing</t>
  </si>
  <si>
    <t>NEW</t>
  </si>
  <si>
    <t>Jan 1 Loan Balance</t>
  </si>
  <si>
    <t>Intergov.  Loan Repayments</t>
  </si>
  <si>
    <t>Monthly Reserve Transfers</t>
  </si>
  <si>
    <t>MonthlyOperating  Expenses</t>
  </si>
  <si>
    <t>Total Funds Available</t>
  </si>
  <si>
    <t>Total Outlays</t>
  </si>
  <si>
    <t>Medical Services Officer</t>
  </si>
  <si>
    <t>Comm 6</t>
  </si>
  <si>
    <t>New RFA Staffing</t>
  </si>
  <si>
    <t>Total Personnel</t>
  </si>
  <si>
    <t>From EDBCALC</t>
  </si>
  <si>
    <t>True-up</t>
  </si>
  <si>
    <t>Total Staff Assigned</t>
  </si>
  <si>
    <t>Tumwater Engine T2</t>
  </si>
  <si>
    <t>Reserve Transfers</t>
  </si>
  <si>
    <t>TOTAL FIRE ASSESSEMENT (Equivalent Rate)</t>
  </si>
  <si>
    <t>WAGES</t>
  </si>
  <si>
    <t>BENEFITS</t>
  </si>
  <si>
    <t>Thurston Co. Interest Bearing Warrants</t>
  </si>
  <si>
    <t>Average Hrs. Accrued at Retirement</t>
  </si>
  <si>
    <t>Avg Hr Rate</t>
  </si>
  <si>
    <t>Average Accrued Hours</t>
  </si>
  <si>
    <t>Average Hourly Rate</t>
  </si>
  <si>
    <t>Averagge Payout per retiree</t>
  </si>
  <si>
    <t>Average Retirements per Year</t>
  </si>
  <si>
    <t>Employee+Spouse</t>
  </si>
  <si>
    <t>Employee+Child</t>
  </si>
  <si>
    <t>Emploee+Children</t>
  </si>
  <si>
    <t>Employee+Spouse+Child</t>
  </si>
  <si>
    <t>Employee+Spouse+Children</t>
  </si>
  <si>
    <r>
      <t xml:space="preserve">Maximum </t>
    </r>
    <r>
      <rPr>
        <b/>
        <sz val="14"/>
        <color rgb="FFFF0000"/>
        <rFont val="Calibri"/>
        <family val="2"/>
      </rPr>
      <t>Sick Leave</t>
    </r>
    <r>
      <rPr>
        <sz val="12"/>
        <color theme="1"/>
        <rFont val="Calibri"/>
        <family val="2"/>
      </rPr>
      <t xml:space="preserve"> Hours</t>
    </r>
  </si>
  <si>
    <r>
      <t xml:space="preserve">Maximum </t>
    </r>
    <r>
      <rPr>
        <b/>
        <sz val="14"/>
        <color rgb="FFFF0000"/>
        <rFont val="Calibri"/>
        <family val="2"/>
      </rPr>
      <t>Vacation</t>
    </r>
    <r>
      <rPr>
        <sz val="12"/>
        <color theme="1"/>
        <rFont val="Calibri"/>
        <family val="2"/>
      </rPr>
      <t xml:space="preserve"> Hours</t>
    </r>
  </si>
  <si>
    <t>Periodic Reenue</t>
  </si>
  <si>
    <t>Ptax</t>
  </si>
  <si>
    <t>Voted-Debt Service</t>
  </si>
  <si>
    <t>Station Maint.</t>
  </si>
  <si>
    <t>Station Maint</t>
  </si>
  <si>
    <t>Working Capital</t>
  </si>
  <si>
    <t>TCC Inflation</t>
  </si>
  <si>
    <t>Oly/Tum Cash Transfers</t>
  </si>
  <si>
    <t>Assumption:</t>
  </si>
  <si>
    <t xml:space="preserve">   Olympia.  The excess levy will remain </t>
  </si>
  <si>
    <t xml:space="preserve">    with Olympia and the debt service will </t>
  </si>
  <si>
    <t>Revenue Details</t>
  </si>
  <si>
    <t>Expense Details</t>
  </si>
  <si>
    <t>No contributions from Oly/Tum</t>
  </si>
  <si>
    <t>Working Capital Required (3 Mo.)</t>
  </si>
  <si>
    <t>Working Capital Required (3 Mo)</t>
  </si>
  <si>
    <t>% of Operating Budget</t>
  </si>
  <si>
    <t>Councilmanic Apparatus Bond</t>
  </si>
  <si>
    <t>Councilmanic Equipment Bond</t>
  </si>
  <si>
    <t>Councilmanic Facilities Bond</t>
  </si>
  <si>
    <t>Transfer to Debt Service Reserve</t>
  </si>
  <si>
    <t>Total Cash Out</t>
  </si>
  <si>
    <t>Uther periodic Expenses</t>
  </si>
  <si>
    <t xml:space="preserve">     be administered by Olympia's fiscal agent.</t>
  </si>
  <si>
    <t>Future RFA Voter-Approved Bond</t>
  </si>
  <si>
    <r>
      <rPr>
        <b/>
        <sz val="12"/>
        <color rgb="FFFF0000"/>
        <rFont val="Calibri"/>
        <family val="2"/>
      </rPr>
      <t>Equipment</t>
    </r>
    <r>
      <rPr>
        <sz val="12"/>
        <color theme="1"/>
        <rFont val="Calibri"/>
        <family val="2"/>
      </rPr>
      <t xml:space="preserve"> Bond  Payment</t>
    </r>
  </si>
  <si>
    <t>START UP CAPITAL</t>
  </si>
  <si>
    <t>Cash Contribution</t>
  </si>
  <si>
    <t>RFA General Fund - Working Capital Loan</t>
  </si>
  <si>
    <t>Equivalent Levy Rate</t>
  </si>
  <si>
    <t>Station1</t>
  </si>
  <si>
    <t>Training Center</t>
  </si>
  <si>
    <t>Station 2</t>
  </si>
  <si>
    <t>Station 3</t>
  </si>
  <si>
    <t>Station 4</t>
  </si>
  <si>
    <t>Station 2 Remodel Dorms(Transport Pgm)</t>
  </si>
  <si>
    <t>Replacement Yr</t>
  </si>
  <si>
    <t>Modified Life Cycle</t>
  </si>
  <si>
    <t>Utility Apparatus</t>
  </si>
  <si>
    <t>Staff Vehicles</t>
  </si>
  <si>
    <t>Tech Rescus SORT</t>
  </si>
  <si>
    <t>Operations</t>
  </si>
  <si>
    <t>Generator</t>
  </si>
  <si>
    <t>2010 KOHLER 20RE0ZCJ - Training Center</t>
  </si>
  <si>
    <t>2010 KOHLER 180RE0ZJE - Station 4</t>
  </si>
  <si>
    <t>2000 SPEC B ONAN DNAF-4485485 - Station 3</t>
  </si>
  <si>
    <t>2000 SPEC G ONAN DGBB-4484796 - Station 2</t>
  </si>
  <si>
    <t>2000 SPEC A ONAN DSFAE-7573661 - Station 1</t>
  </si>
  <si>
    <t>Air Compressor</t>
  </si>
  <si>
    <t>2006 SCBA MAKO COMP 14CFM - Station 3</t>
  </si>
  <si>
    <t>2006 SCBA MAKO COMP 14CFM - Station 2</t>
  </si>
  <si>
    <t>2005 SCBA MAKO COMP 27CFM - Station 1</t>
  </si>
  <si>
    <t>2012 SCBA BAUER COMP 27CFM - Training Center</t>
  </si>
  <si>
    <t>2012 SCBA MAKO COMP 27CFM - Station 4</t>
  </si>
  <si>
    <t>Fire Hose</t>
  </si>
  <si>
    <t>Exhaust Extractor</t>
  </si>
  <si>
    <t>2012 Nederman Exhaust Extractor-Station 04</t>
  </si>
  <si>
    <t>2002 Nederman Exhaust Extractor-Station 03</t>
  </si>
  <si>
    <t>2002 Nederman Exhaust Extractor-Station 02</t>
  </si>
  <si>
    <t>1998 Nederman Exhaust Extractor-Station 01</t>
  </si>
  <si>
    <t xml:space="preserve">Bunker Gear </t>
  </si>
  <si>
    <t xml:space="preserve">Bunker Coat &amp; Pant Sets </t>
  </si>
  <si>
    <t>SCBA Bottles</t>
  </si>
  <si>
    <t>SCBA Packs</t>
  </si>
  <si>
    <t>150 Bottles (2017 purchase; 15 year lifecycle)</t>
  </si>
  <si>
    <t>66 Packs (2016 purchase; 15 year lifecycle)</t>
  </si>
  <si>
    <t>Fireground Radios</t>
  </si>
  <si>
    <t>2012 Training Center Smoke &amp; Burn Ventilation Systems</t>
  </si>
  <si>
    <t>TC Equip</t>
  </si>
  <si>
    <t>Burn Tiles</t>
  </si>
  <si>
    <t>Props, Computer Controls &amp; Sensors</t>
  </si>
  <si>
    <t>2001 Chevy Box Van</t>
  </si>
  <si>
    <t xml:space="preserve"> 2016 Ford F150 with Canopy</t>
  </si>
  <si>
    <t>2016 Ford Explorer</t>
  </si>
  <si>
    <t>2018 Ford Escape</t>
  </si>
  <si>
    <t>2018 Ford Explorer</t>
  </si>
  <si>
    <t>2018 Ford Expedition</t>
  </si>
  <si>
    <t>2018 Ford F150 with Canopy</t>
  </si>
  <si>
    <t xml:space="preserve">2018 Ford F150 </t>
  </si>
  <si>
    <t>2018 Ford F450 Service Truck</t>
  </si>
  <si>
    <t>2021 Ford Ranger Truck with Canopy</t>
  </si>
  <si>
    <t xml:space="preserve"> 1999 Chevy Tahoe</t>
  </si>
  <si>
    <t>2004 Toyota Prius</t>
  </si>
  <si>
    <t>2005 Ford Taurus Sedan</t>
  </si>
  <si>
    <t xml:space="preserve"> 2013 Nissan Leaf</t>
  </si>
  <si>
    <t>Fleet Vehicle Lifts  ST-1085-FWA (1 set of 6 lifts: 15 year lifecycle)</t>
  </si>
  <si>
    <t>Current Cost Estimate</t>
  </si>
  <si>
    <t>Inflation Est.</t>
  </si>
  <si>
    <t>Extended Life Cycle</t>
  </si>
  <si>
    <t>PIERCE PUMPER  Eng 01/Front Line</t>
  </si>
  <si>
    <t>Base Station Radios</t>
  </si>
  <si>
    <t xml:space="preserve">2022 Mobile Fire Ground Radios </t>
  </si>
  <si>
    <t>2022 Portable Fire Ground Radios &amp; Chargers</t>
  </si>
  <si>
    <t>For Station Capital Expense Details see:  Facility Condition Assessment Report, 2019</t>
  </si>
  <si>
    <r>
      <rPr>
        <b/>
        <sz val="12"/>
        <color rgb="FFFF0000"/>
        <rFont val="Calibri"/>
        <family val="2"/>
      </rPr>
      <t>Apparatus</t>
    </r>
    <r>
      <rPr>
        <sz val="12"/>
        <color theme="1"/>
        <rFont val="Calibri"/>
        <family val="2"/>
      </rPr>
      <t xml:space="preserve"> Bond  Payment Engine 5</t>
    </r>
  </si>
  <si>
    <r>
      <rPr>
        <b/>
        <sz val="12"/>
        <color rgb="FFFF0000"/>
        <rFont val="Calibri"/>
        <family val="2"/>
      </rPr>
      <t>Facilities</t>
    </r>
    <r>
      <rPr>
        <sz val="12"/>
        <color theme="1"/>
        <rFont val="Calibri"/>
        <family val="2"/>
      </rPr>
      <t xml:space="preserve"> Bond  Payment Station 5</t>
    </r>
  </si>
  <si>
    <r>
      <t>Se:e</t>
    </r>
    <r>
      <rPr>
        <u/>
        <sz val="14"/>
        <color theme="1"/>
        <rFont val="Calibri"/>
        <family val="2"/>
      </rPr>
      <t xml:space="preserve"> OLY BARS Strat</t>
    </r>
  </si>
  <si>
    <t>This debt service will remain with Olympia along with the excess levy</t>
  </si>
  <si>
    <t>Property Tax Revenue</t>
  </si>
  <si>
    <t>Parity</t>
  </si>
  <si>
    <t xml:space="preserve">2024 PayPoint 1.00  =  </t>
  </si>
  <si>
    <r>
      <rPr>
        <sz val="26"/>
        <color rgb="FFFF0000"/>
        <rFont val="Calibri"/>
        <family val="2"/>
      </rPr>
      <t>ADD:</t>
    </r>
    <r>
      <rPr>
        <sz val="22"/>
        <color rgb="FFFF0000"/>
        <rFont val="Calibri"/>
        <family val="2"/>
      </rPr>
      <t xml:space="preserve"> COMP PHASE-In</t>
    </r>
  </si>
  <si>
    <r>
      <rPr>
        <sz val="20"/>
        <rFont val="Calibri"/>
        <family val="2"/>
      </rPr>
      <t>Financial Planning Labor Inflation</t>
    </r>
    <r>
      <rPr>
        <sz val="20"/>
        <color rgb="FFFF0000"/>
        <rFont val="Calibri"/>
        <family val="2"/>
      </rPr>
      <t xml:space="preserve"> Base Allowance</t>
    </r>
  </si>
  <si>
    <r>
      <rPr>
        <sz val="20"/>
        <rFont val="Calibri"/>
        <family val="2"/>
      </rPr>
      <t xml:space="preserve">Financial Planning Labor Inflation </t>
    </r>
    <r>
      <rPr>
        <sz val="20"/>
        <color rgb="FFFF0000"/>
        <rFont val="Calibri"/>
        <family val="2"/>
      </rPr>
      <t>Adjusted  Allowance</t>
    </r>
  </si>
  <si>
    <t>Total Resources Available</t>
  </si>
  <si>
    <t>TOTAL Expenses</t>
  </si>
  <si>
    <t>Property Tax Growth Rate=====&gt;</t>
  </si>
  <si>
    <t>TW</t>
  </si>
  <si>
    <t>"Comparables" Base</t>
  </si>
  <si>
    <t>HR Dir</t>
  </si>
  <si>
    <t>IT Dir</t>
  </si>
  <si>
    <t>New Hire</t>
  </si>
  <si>
    <t>PROGRAM 115-New Program</t>
  </si>
  <si>
    <t>PROGRAM 114-Transport/CARES</t>
  </si>
  <si>
    <t>W.C. Loan Repayment</t>
  </si>
  <si>
    <t>Transport/CARES Loan Repayment</t>
  </si>
  <si>
    <t>Transport/CARES Start-up Loan</t>
  </si>
  <si>
    <t>Working Capital Contribution</t>
  </si>
  <si>
    <t>BLS Transport/CARES revenue-OLY</t>
  </si>
  <si>
    <t>BLS Transport/CARES revenue-TW</t>
  </si>
  <si>
    <t>Vehicle fuel, maintenance, insurance</t>
  </si>
  <si>
    <t>3rd Party Billing Services</t>
  </si>
  <si>
    <t>Hiring, uniforms, safety gear</t>
  </si>
  <si>
    <t>Transport/CARES Program Start=up Equipment</t>
  </si>
  <si>
    <t>St. 2 Transport/CARES Dorm Config.</t>
  </si>
  <si>
    <t>Aid Unit, BLS Transport/CARES</t>
  </si>
  <si>
    <t>Aid, EMS, Transport, CARES</t>
  </si>
  <si>
    <t>TRANSPORT</t>
  </si>
  <si>
    <t>CARES</t>
  </si>
  <si>
    <t>Supplies, Uniforms</t>
  </si>
  <si>
    <t>Loan Balance</t>
  </si>
  <si>
    <t>Loan Repayment-Start up</t>
  </si>
  <si>
    <t>Maint Worker Contract for 2 yrs</t>
  </si>
  <si>
    <t>IT Spec 2 yr contract</t>
  </si>
  <si>
    <t>IT Director 2 yr contract</t>
  </si>
  <si>
    <t>2 Engines</t>
  </si>
  <si>
    <t>Interfund charge - training</t>
  </si>
  <si>
    <t>Oly AV</t>
  </si>
  <si>
    <t>TW AV</t>
  </si>
  <si>
    <t>Oly Medic 1 Contract</t>
  </si>
  <si>
    <t>TW Medic 1 Contract</t>
  </si>
  <si>
    <t>RFA Meedic 1 Contract</t>
  </si>
  <si>
    <t>Property Tax Rate</t>
  </si>
  <si>
    <t>Medic 1 Intergovernmental Funding</t>
  </si>
  <si>
    <t>Loan Amitorization</t>
  </si>
  <si>
    <t>Balance</t>
  </si>
  <si>
    <t>Payments Due: Dec. 31st</t>
  </si>
  <si>
    <t>Intergov. Working capital</t>
  </si>
  <si>
    <t>Current Income</t>
  </si>
  <si>
    <t>Labor Exp</t>
  </si>
  <si>
    <t>M&amp;O Expense</t>
  </si>
  <si>
    <t>Admin Sec</t>
  </si>
  <si>
    <t>TOTAL Transport/CARES Labor</t>
  </si>
  <si>
    <t>Transport/CARES Program Labor</t>
  </si>
  <si>
    <t>Elected Commissioners</t>
  </si>
  <si>
    <t>Fund from RFA Prop Tax Xfers</t>
  </si>
  <si>
    <t>Delay Xfers until 2031</t>
  </si>
  <si>
    <t>Social Worker</t>
  </si>
  <si>
    <t>Prog/Plan Super</t>
  </si>
  <si>
    <t xml:space="preserve"> Operating Expenses (Working Capital)</t>
  </si>
  <si>
    <t>NOTE: Capital Expenses are shown in the AppResv, EquipResv, and Facilities Resv Accounts</t>
  </si>
  <si>
    <t>City of Tumwater</t>
  </si>
  <si>
    <t>Fire Department Revenue</t>
  </si>
  <si>
    <t>Revenue Source</t>
  </si>
  <si>
    <t>Medic One</t>
  </si>
  <si>
    <t>Avg</t>
  </si>
  <si>
    <t>Annual - Budget to Actual - Medical</t>
  </si>
  <si>
    <t>2015 Actual</t>
  </si>
  <si>
    <t>2016 Actual</t>
  </si>
  <si>
    <t>2017 Actual</t>
  </si>
  <si>
    <t>2018 Actual</t>
  </si>
  <si>
    <t>2019 Actual</t>
  </si>
  <si>
    <t>2020 Actual</t>
  </si>
  <si>
    <t>(5202) Medical</t>
  </si>
  <si>
    <t>TOTALS</t>
  </si>
  <si>
    <t>Transport/CARES Prog</t>
  </si>
  <si>
    <t>Start-up FF&amp;E</t>
  </si>
  <si>
    <t>HR Specialist- 1 yr contract</t>
  </si>
  <si>
    <t>Mechanic</t>
  </si>
  <si>
    <t>Admin Asst-Transport Prog</t>
  </si>
  <si>
    <t>Annual Growth in Budgeted Expenses</t>
  </si>
  <si>
    <t>Communications Coord</t>
  </si>
  <si>
    <t xml:space="preserve">                                                                    </t>
  </si>
  <si>
    <t>Final Payment Due: June 1, 2030</t>
  </si>
  <si>
    <t>Yield</t>
  </si>
  <si>
    <t>Annual Deposit</t>
  </si>
  <si>
    <t>Total Repayment</t>
  </si>
  <si>
    <t>Concensus NC as a % of Prior AV:2024-2030</t>
  </si>
  <si>
    <t>Average NC as a % of Prior AV:2006-2023</t>
  </si>
  <si>
    <t>RFA Debt Service on NEW BOND for Two Fire Engines</t>
  </si>
  <si>
    <t>Debt Service Revenues(RFA Prop Tax)</t>
  </si>
  <si>
    <t>RFA Debt Service Expenses</t>
  </si>
  <si>
    <t>The existing  voted G.O. bond will remain with</t>
  </si>
  <si>
    <t>Intergovernmental Loan Repayment</t>
  </si>
  <si>
    <t>Remaining Cash Target</t>
  </si>
  <si>
    <t>FBC Growth Rate=====&gt;</t>
  </si>
  <si>
    <t>Cash as a Percent of Target</t>
  </si>
  <si>
    <t>Net Cash After Loan Repayment</t>
  </si>
  <si>
    <t xml:space="preserve">Olympia-Tumwater Regional Fire Authority </t>
  </si>
  <si>
    <t xml:space="preserve">  Councilmanic Bond Proceeds</t>
  </si>
  <si>
    <t xml:space="preserve">  Voted Bond Proceeds</t>
  </si>
  <si>
    <t xml:space="preserve"> Councilmanic Bond Payment</t>
  </si>
  <si>
    <t xml:space="preserve"> Voted Bond Payment</t>
  </si>
  <si>
    <t xml:space="preserve">Debt Service Payments from the Capital Reserve Fund </t>
  </si>
  <si>
    <t xml:space="preserve">   </t>
  </si>
  <si>
    <t xml:space="preserve">Debt Service Payments from Voter-Approved Excess Levy </t>
  </si>
  <si>
    <t xml:space="preserve"> Lease Payment 1</t>
  </si>
  <si>
    <t xml:space="preserve"> Lease Payment 2</t>
  </si>
  <si>
    <t xml:space="preserve">Debt Service Payments from Voter-Approved Excess Property Tax Levy </t>
  </si>
  <si>
    <t>2 Engines  Councilmanic Bond Proceeds</t>
  </si>
  <si>
    <t xml:space="preserve"> Lease  1 Payment</t>
  </si>
  <si>
    <t xml:space="preserve"> Lease 2 Payment</t>
  </si>
  <si>
    <t xml:space="preserve"> Councilmanic Debt Service</t>
  </si>
  <si>
    <t xml:space="preserve">Debt Service Payments from the Apparatus Reserve Fund </t>
  </si>
  <si>
    <t>EMERGENCY RESERVE Revenues</t>
  </si>
  <si>
    <t xml:space="preserve"> Expenses</t>
  </si>
  <si>
    <t>----</t>
  </si>
  <si>
    <t>PROGRAM 101-Commissioners STAFFING</t>
  </si>
  <si>
    <t>PROGRAM 101-Commissioners LABOR COST</t>
  </si>
  <si>
    <t>PROGRAM 101-Commissioners M&amp;O COST</t>
  </si>
  <si>
    <t>PROGRAM 103-Administration STAFFING</t>
  </si>
  <si>
    <t>PROGRAM 103-Administration LABOR COST</t>
  </si>
  <si>
    <t>PROGRAM 103-Administration M&amp;O COST</t>
  </si>
  <si>
    <t>PROGRAM 104-Human Resources STAFFING</t>
  </si>
  <si>
    <t>0 LABOR COST</t>
  </si>
  <si>
    <t>PROGRAM 104-Human Resources M&amp;O COST</t>
  </si>
  <si>
    <t>PROGRAM 105-Finance STAFFING</t>
  </si>
  <si>
    <t>PROGRAM 105-Finance LABOR COST</t>
  </si>
  <si>
    <t>PROGRAM 105-Finance M&amp;O COST</t>
  </si>
  <si>
    <t xml:space="preserve"> STAFFING</t>
  </si>
  <si>
    <t xml:space="preserve"> LABOR COST</t>
  </si>
  <si>
    <t/>
  </si>
  <si>
    <t>PROGRAM 106-IT M&amp;O COST</t>
  </si>
  <si>
    <t>PROGRAM 107 Facilities Maintenance STAFFING</t>
  </si>
  <si>
    <t>PROGRAM 107 Facilities Maintenance LABOR COST</t>
  </si>
  <si>
    <t>PROGRAM 107 Facilities Maintenance M&amp;O COST</t>
  </si>
  <si>
    <t>PROGRAM 108-Fleet Maintenance STAFFING</t>
  </si>
  <si>
    <t>PROGRAM 108-Fleet Maintenance M&amp;O COST</t>
  </si>
  <si>
    <t>PROGRAM 109-Fire Operations-BLS LABOR COST</t>
  </si>
  <si>
    <t>PROGRAM 109-Fire Operations-BLS M&amp;O COST</t>
  </si>
  <si>
    <t>PROGRAM 110-Medics-ALS STAFFING</t>
  </si>
  <si>
    <t>PROGRAM 110-Medics-ALS LABOR COST</t>
  </si>
  <si>
    <t>PROGRAM 110-Medics-ALS M&amp;O COST</t>
  </si>
  <si>
    <t>PROGRAM 111-Emergency Management STAFFING</t>
  </si>
  <si>
    <t>PROGRAM 111-Emergency Management LABOR COST</t>
  </si>
  <si>
    <t>PROGRAM 111-Emergency Management M&amp;O COST</t>
  </si>
  <si>
    <t>PROGRAM 112-Training STAFFING</t>
  </si>
  <si>
    <t>PROGRAM 112-Training LABOR COST</t>
  </si>
  <si>
    <t>PROGRAM 112-Training M&amp;O COST</t>
  </si>
  <si>
    <t>PROGRAM 113-Community Risk Reduction STAFFING</t>
  </si>
  <si>
    <t>PROGRAM 113-Community Risk Reduction LABOR COST</t>
  </si>
  <si>
    <t>PROGRAM 113-Community Risk Reduction M&amp;O COST</t>
  </si>
  <si>
    <t>PROGRAM 114-Transport/CARES STAFFING</t>
  </si>
  <si>
    <t>PROGRAM 114-Transport/CARES LABOR COST</t>
  </si>
  <si>
    <t>PROGRAM 114-Transport/CARES M&amp;O COST</t>
  </si>
  <si>
    <t>PROGRAM 115-New Program STAFFING</t>
  </si>
  <si>
    <t>PROGRAM 115-New Program LABOR COST</t>
  </si>
  <si>
    <t>PROGRAM 115-New Program M&amp;O COST</t>
  </si>
  <si>
    <t>NOTICE:  The organizational configuration depicted in this financial and organizational planning model is proforma and for preliminary discussions only.   All numbers expressed herein are initial estimates and subject to extensive alteration by the RFA Planning Committee.  The objective of this proforma  document is to give an approximate view of 84 months of RFA operations from the date of the inception of a new Regional Fire Authority.  The analysis estimates the probable future financial status of the RFA given a correlation with the underlying assumptions identified in the Model .  The RFA Board of Commissioners will exercise its perogatives in setting alternative operating parameters.</t>
  </si>
  <si>
    <t>Department Organization &amp; Financial Planning Strategies</t>
  </si>
  <si>
    <t>Across the Board Comparable effect</t>
  </si>
  <si>
    <r>
      <t>Working Capital</t>
    </r>
    <r>
      <rPr>
        <b/>
        <sz val="12"/>
        <color rgb="FFFF0000"/>
        <rFont val="Calibri"/>
        <family val="2"/>
      </rPr>
      <t xml:space="preserve"> Loan</t>
    </r>
  </si>
  <si>
    <r>
      <t>Transport/Cares Start-up</t>
    </r>
    <r>
      <rPr>
        <b/>
        <sz val="12"/>
        <color rgb="FFFF0000"/>
        <rFont val="Calibri"/>
        <family val="2"/>
      </rPr>
      <t xml:space="preserve"> Loan</t>
    </r>
    <r>
      <rPr>
        <b/>
        <sz val="12"/>
        <color theme="1"/>
        <rFont val="Calibri"/>
        <family val="2"/>
      </rPr>
      <t>-Oly</t>
    </r>
  </si>
  <si>
    <r>
      <t>Intergov. Start-Up</t>
    </r>
    <r>
      <rPr>
        <sz val="12"/>
        <color rgb="FFFF0000"/>
        <rFont val="Calibri"/>
        <family val="2"/>
      </rPr>
      <t xml:space="preserve"> LOAN REPAYMENT</t>
    </r>
  </si>
  <si>
    <r>
      <t xml:space="preserve">Transport/Cares </t>
    </r>
    <r>
      <rPr>
        <sz val="12"/>
        <color rgb="FFFF0000"/>
        <rFont val="Calibri"/>
        <family val="2"/>
      </rPr>
      <t>LOAN REPAYMENT</t>
    </r>
  </si>
  <si>
    <t>Cumulative percentage increase for comparable</t>
  </si>
  <si>
    <t>Salary base, Fire only</t>
  </si>
  <si>
    <t>tumwater fire salaries</t>
  </si>
  <si>
    <t>Equity increase 5.88%</t>
  </si>
  <si>
    <t>LD area</t>
  </si>
  <si>
    <t>Equity adjustment = 5.88%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</si>
</sst>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_(* #,##0_);_(* \(#,##0\);_(* &quot;-&quot;?_);_(@_)"/>
    <numFmt numFmtId="168" formatCode="#,##0.0_);[Red]\(#,##0.0\)"/>
    <numFmt numFmtId="169" formatCode="0.000%"/>
    <numFmt numFmtId="170" formatCode="_(* #,##0.0_);_(* \(#,##0.0\);_(* &quot;-&quot;??_);_(@_)"/>
    <numFmt numFmtId="171" formatCode="[$-F800]dddd\,\ mmmm\ dd\,\ yyyy"/>
    <numFmt numFmtId="172" formatCode="[$-409]mmmm\ d\,\ yyyy;@"/>
    <numFmt numFmtId="173" formatCode="0_);\(0\)"/>
    <numFmt numFmtId="174" formatCode="_(* #,##0.00000_);_(* \(#,##0.00000\);_(* &quot;-&quot;??_);_(@_)"/>
    <numFmt numFmtId="175" formatCode="0.00000%"/>
    <numFmt numFmtId="176" formatCode="_(&quot;$&quot;* #,##0_);_(&quot;$&quot;* \(#,##0\);_(&quot;$&quot;* &quot;-&quot;??_);_(@_)"/>
    <numFmt numFmtId="177" formatCode="0.0000000000%"/>
    <numFmt numFmtId="178" formatCode="0.00000"/>
    <numFmt numFmtId="179" formatCode="0.000000"/>
    <numFmt numFmtId="180" formatCode="h:mm:ss;@"/>
    <numFmt numFmtId="181" formatCode="_(* #,##0.000000_);_(* \(#,##0.000000\);_(* &quot;-&quot;??_);_(@_)"/>
    <numFmt numFmtId="182" formatCode="#,##0.000000_);[Red]\(#,##0.000000\)"/>
    <numFmt numFmtId="183" formatCode="&quot;$&quot;#,##0"/>
    <numFmt numFmtId="184" formatCode="&quot;$&quot;#,##0.00"/>
    <numFmt numFmtId="185" formatCode="00"/>
    <numFmt numFmtId="186" formatCode="&quot;$&quot;#,##0.00000_);[Red]\(&quot;$&quot;#,##0.00000\)"/>
    <numFmt numFmtId="187" formatCode="0.0000%"/>
    <numFmt numFmtId="188" formatCode="&quot;$&quot;#,##0.000_);[Red]\(&quot;$&quot;#,##0.000\)"/>
    <numFmt numFmtId="189" formatCode="&quot;$&quot;#,##0.0000000"/>
    <numFmt numFmtId="190" formatCode="_(&quot;$&quot;* #,##0.0000000_);_(&quot;$&quot;* \(#,##0.0000000\);_(&quot;$&quot;* &quot;-&quot;??_);_(@_)"/>
    <numFmt numFmtId="191" formatCode="_(* #,##0.0000_);_(* \(#,##0.0000\);_(* &quot;-&quot;??_);_(@_)"/>
    <numFmt numFmtId="192" formatCode="0.0000"/>
  </numFmts>
  <fonts count="227">
    <font>
      <sz val="12"/>
      <color theme="1"/>
      <name val="Calibri"/>
      <family val="2"/>
    </font>
    <font>
      <sz val="12"/>
      <color theme="1"/>
      <name val="Calibri"/>
      <family val="2"/>
      <scheme val="minor"/>
    </font>
    <font>
      <sz val="12"/>
      <color theme="1"/>
      <name val="Calibri"/>
      <family val="2"/>
      <scheme val="minor"/>
    </font>
    <font>
      <sz val="14"/>
      <color theme="1"/>
      <name val="Calibri"/>
      <family val="2"/>
    </font>
    <font>
      <sz val="14"/>
      <color theme="1"/>
      <name val="Calibri"/>
      <family val="2"/>
    </font>
    <font>
      <sz val="14"/>
      <color theme="1"/>
      <name val="Calibri"/>
      <family val="2"/>
    </font>
    <font>
      <sz val="14"/>
      <color theme="1"/>
      <name val="Calibri"/>
      <family val="2"/>
    </font>
    <font>
      <sz val="14"/>
      <color theme="1"/>
      <name val="Calibri"/>
      <family val="2"/>
    </font>
    <font>
      <sz val="14"/>
      <color theme="1"/>
      <name val="Calibri"/>
      <family val="2"/>
    </font>
    <font>
      <sz val="14"/>
      <color theme="1"/>
      <name val="Calibri"/>
      <family val="2"/>
    </font>
    <font>
      <sz val="14"/>
      <color theme="1"/>
      <name val="Calibri"/>
      <family val="2"/>
    </font>
    <font>
      <sz val="14"/>
      <color theme="1"/>
      <name val="Calibri"/>
      <family val="2"/>
    </font>
    <font>
      <sz val="14"/>
      <color theme="1"/>
      <name val="Calibri"/>
      <family val="2"/>
    </font>
    <font>
      <sz val="14"/>
      <color theme="1"/>
      <name val="Calibri"/>
      <family val="2"/>
    </font>
    <font>
      <sz val="14"/>
      <color theme="1"/>
      <name val="Calibri"/>
      <family val="2"/>
    </font>
    <font>
      <sz val="14"/>
      <color theme="1"/>
      <name val="Calibri"/>
      <family val="2"/>
    </font>
    <font>
      <sz val="14"/>
      <color theme="1"/>
      <name val="Calibri"/>
      <family val="2"/>
    </font>
    <font>
      <sz val="14"/>
      <color theme="1"/>
      <name val="Calibri"/>
      <family val="2"/>
    </font>
    <font>
      <sz val="14"/>
      <color theme="1"/>
      <name val="Calibri"/>
      <family val="2"/>
    </font>
    <font>
      <sz val="11"/>
      <color theme="1"/>
      <name val="Calibri"/>
      <family val="2"/>
      <scheme val="minor"/>
    </font>
    <font>
      <sz val="11"/>
      <color theme="1"/>
      <name val="Calibri"/>
      <family val="2"/>
      <scheme val="minor"/>
    </font>
    <font>
      <sz val="12"/>
      <color theme="1"/>
      <name val="Calibri"/>
      <family val="2"/>
    </font>
    <font>
      <b/>
      <sz val="12"/>
      <color theme="1"/>
      <name val="Calibri"/>
      <family val="2"/>
    </font>
    <font>
      <sz val="16"/>
      <color theme="1"/>
      <name val="Calibri"/>
      <family val="2"/>
    </font>
    <font>
      <sz val="20"/>
      <color theme="1"/>
      <name val="Calibri"/>
      <family val="2"/>
    </font>
    <font>
      <i/>
      <u/>
      <sz val="20"/>
      <color theme="1"/>
      <name val="Calibri"/>
      <family val="2"/>
    </font>
    <font>
      <u/>
      <sz val="12"/>
      <color theme="10"/>
      <name val="Calibri"/>
      <family val="2"/>
    </font>
    <font>
      <sz val="48"/>
      <color theme="1"/>
      <name val="Calibri"/>
      <family val="2"/>
    </font>
    <font>
      <sz val="14"/>
      <color theme="0"/>
      <name val="Calibri"/>
      <family val="2"/>
    </font>
    <font>
      <sz val="14"/>
      <color theme="1"/>
      <name val="Calibri"/>
      <family val="2"/>
      <scheme val="minor"/>
    </font>
    <font>
      <b/>
      <sz val="12"/>
      <color theme="1"/>
      <name val="Calibri"/>
      <family val="2"/>
      <scheme val="minor"/>
    </font>
    <font>
      <b/>
      <sz val="11"/>
      <color theme="1"/>
      <name val="Calibri"/>
      <family val="2"/>
      <scheme val="minor"/>
    </font>
    <font>
      <sz val="6"/>
      <color theme="1"/>
      <name val="Calibri"/>
      <family val="2"/>
      <scheme val="minor"/>
    </font>
    <font>
      <sz val="8"/>
      <color theme="1"/>
      <name val="Calibri"/>
      <family val="2"/>
      <scheme val="minor"/>
    </font>
    <font>
      <b/>
      <sz val="14"/>
      <color theme="1"/>
      <name val="Calibri"/>
      <family val="2"/>
    </font>
    <font>
      <sz val="12"/>
      <color theme="0"/>
      <name val="Calibri"/>
      <family val="2"/>
    </font>
    <font>
      <sz val="14"/>
      <color theme="1"/>
      <name val="Calibri"/>
      <family val="2"/>
    </font>
    <font>
      <sz val="11"/>
      <color theme="1"/>
      <name val="Calibri"/>
      <family val="2"/>
    </font>
    <font>
      <u/>
      <sz val="11"/>
      <color theme="10"/>
      <name val="Calibri"/>
      <family val="2"/>
    </font>
    <font>
      <sz val="11"/>
      <color theme="1"/>
      <name val="Calibri"/>
      <family val="2"/>
      <scheme val="minor"/>
    </font>
    <font>
      <b/>
      <sz val="11"/>
      <color rgb="FFFF0000"/>
      <name val="Calibri"/>
      <family val="2"/>
      <scheme val="minor"/>
    </font>
    <font>
      <b/>
      <sz val="11"/>
      <name val="MS Sans Serif"/>
      <family val="2"/>
    </font>
    <font>
      <b/>
      <sz val="10"/>
      <color theme="0"/>
      <name val="MS Sans Serif"/>
      <family val="2"/>
    </font>
    <font>
      <sz val="10"/>
      <color theme="1"/>
      <name val="Calibri"/>
      <family val="2"/>
      <scheme val="minor"/>
    </font>
    <font>
      <b/>
      <sz val="10"/>
      <color rgb="FFFF0000"/>
      <name val="Calibri"/>
      <family val="2"/>
      <scheme val="minor"/>
    </font>
    <font>
      <sz val="10"/>
      <color theme="1"/>
      <name val="Calibri"/>
      <family val="2"/>
    </font>
    <font>
      <b/>
      <sz val="10"/>
      <color theme="1"/>
      <name val="Calibri"/>
      <family val="2"/>
      <scheme val="minor"/>
    </font>
    <font>
      <sz val="10"/>
      <color theme="0"/>
      <name val="Calibri"/>
      <family val="2"/>
      <scheme val="minor"/>
    </font>
    <font>
      <sz val="11"/>
      <name val="Calibri"/>
      <family val="2"/>
      <scheme val="minor"/>
    </font>
    <font>
      <b/>
      <sz val="11"/>
      <name val="Calibri"/>
      <family val="2"/>
      <scheme val="minor"/>
    </font>
    <font>
      <sz val="11"/>
      <name val="Arial"/>
      <family val="2"/>
    </font>
    <font>
      <b/>
      <u/>
      <sz val="11"/>
      <name val="Arial"/>
      <family val="2"/>
    </font>
    <font>
      <b/>
      <sz val="11"/>
      <name val="Arial"/>
      <family val="2"/>
    </font>
    <font>
      <sz val="20"/>
      <color theme="0"/>
      <name val="Calibri"/>
      <family val="2"/>
    </font>
    <font>
      <b/>
      <sz val="18"/>
      <color theme="1"/>
      <name val="Calibri"/>
      <family val="2"/>
    </font>
    <font>
      <b/>
      <sz val="18"/>
      <name val="Calibri"/>
      <family val="2"/>
    </font>
    <font>
      <b/>
      <sz val="28"/>
      <color theme="1"/>
      <name val="Calibri"/>
      <family val="2"/>
    </font>
    <font>
      <b/>
      <i/>
      <u/>
      <sz val="20"/>
      <color theme="1"/>
      <name val="Calibri"/>
      <family val="2"/>
    </font>
    <font>
      <sz val="12"/>
      <name val="Calibri"/>
      <family val="2"/>
    </font>
    <font>
      <sz val="16"/>
      <name val="Calibri"/>
      <family val="2"/>
    </font>
    <font>
      <b/>
      <sz val="26"/>
      <color theme="1"/>
      <name val="Calibri"/>
      <family val="2"/>
    </font>
    <font>
      <b/>
      <sz val="14"/>
      <name val="Calibri"/>
      <family val="2"/>
      <scheme val="minor"/>
    </font>
    <font>
      <b/>
      <sz val="16"/>
      <name val="Calibri"/>
      <family val="2"/>
    </font>
    <font>
      <sz val="16"/>
      <color theme="1"/>
      <name val="Calibri"/>
      <family val="2"/>
      <scheme val="minor"/>
    </font>
    <font>
      <b/>
      <sz val="20"/>
      <color theme="0"/>
      <name val="Calibri"/>
      <family val="2"/>
    </font>
    <font>
      <b/>
      <sz val="14"/>
      <color theme="1"/>
      <name val="Calibri"/>
      <family val="2"/>
      <scheme val="minor"/>
    </font>
    <font>
      <b/>
      <sz val="16"/>
      <color theme="1"/>
      <name val="Calibri"/>
      <family val="2"/>
    </font>
    <font>
      <b/>
      <sz val="16"/>
      <color rgb="FFFF0000"/>
      <name val="Calibri"/>
      <family val="2"/>
    </font>
    <font>
      <sz val="36"/>
      <color theme="1"/>
      <name val="Calibri"/>
      <family val="2"/>
    </font>
    <font>
      <sz val="12"/>
      <color rgb="FFFF0000"/>
      <name val="Calibri"/>
      <family val="2"/>
    </font>
    <font>
      <sz val="11"/>
      <color indexed="8"/>
      <name val="Calibri"/>
      <family val="2"/>
    </font>
    <font>
      <sz val="18"/>
      <color indexed="8"/>
      <name val="Calibri"/>
      <family val="2"/>
    </font>
    <font>
      <b/>
      <sz val="14"/>
      <color indexed="8"/>
      <name val="Calibri"/>
      <family val="2"/>
    </font>
    <font>
      <sz val="18"/>
      <color theme="1"/>
      <name val="Calibri"/>
      <family val="2"/>
    </font>
    <font>
      <b/>
      <sz val="16"/>
      <color theme="0"/>
      <name val="Calibri"/>
      <family val="2"/>
      <scheme val="minor"/>
    </font>
    <font>
      <b/>
      <sz val="12"/>
      <color rgb="FFFF0000"/>
      <name val="Calibri"/>
      <family val="2"/>
    </font>
    <font>
      <b/>
      <sz val="20"/>
      <color theme="1"/>
      <name val="Calibri"/>
      <family val="2"/>
    </font>
    <font>
      <b/>
      <sz val="18"/>
      <color rgb="FFFF0000"/>
      <name val="Calibri"/>
      <family val="2"/>
    </font>
    <font>
      <sz val="11"/>
      <color rgb="FFFF0000"/>
      <name val="Calibri"/>
      <family val="2"/>
    </font>
    <font>
      <b/>
      <sz val="14"/>
      <color rgb="FFFF0000"/>
      <name val="Calibri"/>
      <family val="2"/>
    </font>
    <font>
      <b/>
      <sz val="12"/>
      <name val="Calibri"/>
      <family val="2"/>
    </font>
    <font>
      <b/>
      <i/>
      <sz val="14"/>
      <color theme="1"/>
      <name val="Calibri"/>
      <family val="2"/>
    </font>
    <font>
      <sz val="72"/>
      <color theme="1"/>
      <name val="Calibri"/>
      <family val="2"/>
    </font>
    <font>
      <b/>
      <sz val="11"/>
      <color theme="1"/>
      <name val="Calibri"/>
      <family val="2"/>
    </font>
    <font>
      <b/>
      <i/>
      <sz val="12"/>
      <color theme="1"/>
      <name val="Calibri"/>
      <family val="2"/>
    </font>
    <font>
      <b/>
      <sz val="18"/>
      <color theme="0"/>
      <name val="Calibri"/>
      <family val="2"/>
    </font>
    <font>
      <sz val="12"/>
      <color rgb="FFFF0000"/>
      <name val="Calibri"/>
      <family val="2"/>
      <scheme val="minor"/>
    </font>
    <font>
      <b/>
      <sz val="14"/>
      <color theme="0"/>
      <name val="Calibri"/>
      <family val="2"/>
    </font>
    <font>
      <i/>
      <u/>
      <sz val="18"/>
      <color theme="1"/>
      <name val="Calibri"/>
      <family val="2"/>
    </font>
    <font>
      <sz val="14"/>
      <name val="Calibri"/>
      <family val="2"/>
      <scheme val="minor"/>
    </font>
    <font>
      <sz val="10"/>
      <name val="Arial"/>
      <family val="2"/>
    </font>
    <font>
      <sz val="14"/>
      <color rgb="FFFF0000"/>
      <name val="Calibri"/>
      <family val="2"/>
      <scheme val="minor"/>
    </font>
    <font>
      <b/>
      <sz val="12"/>
      <name val="Arial"/>
      <family val="2"/>
    </font>
    <font>
      <sz val="18"/>
      <color rgb="FFFF000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scheme val="minor"/>
    </font>
    <font>
      <b/>
      <sz val="22"/>
      <color rgb="FFFF0000"/>
      <name val="Calibri"/>
      <family val="2"/>
    </font>
    <font>
      <sz val="9"/>
      <color theme="1"/>
      <name val="Calibri"/>
      <family val="2"/>
    </font>
    <font>
      <sz val="16"/>
      <color rgb="FFFF0000"/>
      <name val="Calibri"/>
      <family val="2"/>
    </font>
    <font>
      <sz val="14"/>
      <name val="Calibri"/>
      <family val="2"/>
    </font>
    <font>
      <sz val="14"/>
      <name val="Arial"/>
      <family val="2"/>
    </font>
    <font>
      <b/>
      <sz val="11"/>
      <color indexed="8"/>
      <name val="Calibri"/>
      <family val="2"/>
    </font>
    <font>
      <b/>
      <sz val="14"/>
      <name val="Arial"/>
      <family val="2"/>
    </font>
    <font>
      <b/>
      <sz val="18"/>
      <color theme="1"/>
      <name val="Calibri"/>
      <family val="2"/>
      <scheme val="minor"/>
    </font>
    <font>
      <sz val="18"/>
      <color theme="1"/>
      <name val="Calibri"/>
      <family val="2"/>
      <scheme val="minor"/>
    </font>
    <font>
      <b/>
      <sz val="14"/>
      <name val="Calibri"/>
      <family val="2"/>
    </font>
    <font>
      <sz val="9"/>
      <name val="Arial"/>
      <family val="2"/>
    </font>
    <font>
      <sz val="18"/>
      <color theme="0"/>
      <name val="Calibri"/>
      <family val="2"/>
    </font>
    <font>
      <b/>
      <sz val="26"/>
      <name val="Calibri"/>
      <family val="2"/>
    </font>
    <font>
      <b/>
      <sz val="12"/>
      <color rgb="FFFF0000"/>
      <name val="Calibri"/>
      <family val="2"/>
      <scheme val="minor"/>
    </font>
    <font>
      <sz val="10"/>
      <color rgb="FFFF0000"/>
      <name val="Calibri"/>
      <family val="2"/>
      <scheme val="minor"/>
    </font>
    <font>
      <sz val="9"/>
      <color rgb="FF99FF99"/>
      <name val="Arial"/>
      <family val="2"/>
    </font>
    <font>
      <sz val="12"/>
      <color rgb="FFFFFF99"/>
      <name val="Calibri"/>
      <family val="2"/>
    </font>
    <font>
      <i/>
      <u/>
      <sz val="16"/>
      <color theme="1"/>
      <name val="Calibri"/>
      <family val="2"/>
    </font>
    <font>
      <b/>
      <sz val="20"/>
      <color indexed="8"/>
      <name val="Calibri"/>
      <family val="2"/>
    </font>
    <font>
      <sz val="20"/>
      <color indexed="8"/>
      <name val="Calibri"/>
      <family val="2"/>
    </font>
    <font>
      <b/>
      <sz val="22"/>
      <color indexed="8"/>
      <name val="Calibri"/>
      <family val="2"/>
    </font>
    <font>
      <sz val="22"/>
      <color indexed="8"/>
      <name val="Calibri"/>
      <family val="2"/>
    </font>
    <font>
      <sz val="10"/>
      <color rgb="FFFF0000"/>
      <name val="Arial"/>
      <family val="2"/>
    </font>
    <font>
      <sz val="26"/>
      <color theme="1"/>
      <name val="Calibri"/>
      <family val="2"/>
    </font>
    <font>
      <b/>
      <sz val="10"/>
      <color theme="1"/>
      <name val="Calibri"/>
      <family val="2"/>
    </font>
    <font>
      <b/>
      <sz val="16"/>
      <name val="MS Sans Serif"/>
      <family val="2"/>
    </font>
    <font>
      <b/>
      <sz val="18"/>
      <name val="MS Sans Serif"/>
      <family val="2"/>
    </font>
    <font>
      <sz val="11"/>
      <color rgb="FF000000"/>
      <name val="Calibri"/>
      <family val="2"/>
    </font>
    <font>
      <b/>
      <sz val="16"/>
      <color theme="1"/>
      <name val="Calibri"/>
      <family val="2"/>
      <scheme val="minor"/>
    </font>
    <font>
      <sz val="22"/>
      <color theme="1"/>
      <name val="Calibri"/>
      <family val="2"/>
    </font>
    <font>
      <sz val="20"/>
      <color theme="1"/>
      <name val="Calibri"/>
      <family val="2"/>
      <scheme val="minor"/>
    </font>
    <font>
      <b/>
      <sz val="22"/>
      <color theme="1"/>
      <name val="Calibri"/>
      <family val="2"/>
    </font>
    <font>
      <b/>
      <sz val="22"/>
      <name val="Calibri"/>
      <family val="2"/>
    </font>
    <font>
      <b/>
      <sz val="20"/>
      <name val="Calibri"/>
      <family val="2"/>
    </font>
    <font>
      <i/>
      <sz val="14"/>
      <color theme="1"/>
      <name val="Calibri"/>
      <family val="2"/>
    </font>
    <font>
      <sz val="16"/>
      <color indexed="8"/>
      <name val="Calibri"/>
      <family val="2"/>
    </font>
    <font>
      <sz val="24"/>
      <color theme="1"/>
      <name val="Calibri"/>
      <family val="2"/>
    </font>
    <font>
      <b/>
      <sz val="24"/>
      <color theme="1"/>
      <name val="Calibri"/>
      <family val="2"/>
    </font>
    <font>
      <b/>
      <sz val="22"/>
      <color theme="0"/>
      <name val="Calibri"/>
      <family val="2"/>
    </font>
    <font>
      <b/>
      <sz val="24"/>
      <color theme="1"/>
      <name val="Calibri"/>
      <family val="2"/>
      <scheme val="minor"/>
    </font>
    <font>
      <b/>
      <sz val="20"/>
      <color theme="1"/>
      <name val="Calibri"/>
      <family val="2"/>
      <scheme val="minor"/>
    </font>
    <font>
      <b/>
      <sz val="16"/>
      <name val="Calibri"/>
      <family val="2"/>
      <scheme val="minor"/>
    </font>
    <font>
      <b/>
      <sz val="18"/>
      <color theme="0"/>
      <name val="Calibri"/>
      <family val="2"/>
      <scheme val="minor"/>
    </font>
    <font>
      <sz val="16"/>
      <color rgb="FFFF0000"/>
      <name val="Calibri"/>
      <family val="2"/>
      <scheme val="minor"/>
    </font>
    <font>
      <b/>
      <sz val="16"/>
      <color rgb="FFFF0000"/>
      <name val="Calibri"/>
      <family val="2"/>
      <scheme val="minor"/>
    </font>
    <font>
      <i/>
      <sz val="24"/>
      <color theme="1"/>
      <name val="Calibri"/>
      <family val="2"/>
      <scheme val="minor"/>
    </font>
    <font>
      <sz val="24"/>
      <color theme="1"/>
      <name val="Calibri"/>
      <family val="2"/>
      <scheme val="minor"/>
    </font>
    <font>
      <sz val="28"/>
      <color theme="1"/>
      <name val="Calibri"/>
      <family val="2"/>
      <scheme val="minor"/>
    </font>
    <font>
      <b/>
      <i/>
      <sz val="14"/>
      <color theme="1"/>
      <name val="Calibri"/>
      <family val="2"/>
      <scheme val="minor"/>
    </font>
    <font>
      <b/>
      <i/>
      <sz val="16"/>
      <name val="Arial"/>
      <family val="2"/>
    </font>
    <font>
      <sz val="18"/>
      <name val="Arial"/>
      <family val="2"/>
    </font>
    <font>
      <b/>
      <sz val="10"/>
      <name val="Arial"/>
      <family val="2"/>
    </font>
    <font>
      <sz val="10"/>
      <name val="MS Sans Serif"/>
      <family val="2"/>
    </font>
    <font>
      <b/>
      <sz val="10"/>
      <name val="Calibri"/>
      <family val="2"/>
      <scheme val="minor"/>
    </font>
    <font>
      <sz val="10"/>
      <name val="Calibri"/>
      <family val="2"/>
      <scheme val="minor"/>
    </font>
    <font>
      <b/>
      <sz val="18"/>
      <color rgb="FFFF0000"/>
      <name val="Calibri"/>
      <family val="2"/>
      <scheme val="minor"/>
    </font>
    <font>
      <b/>
      <sz val="12"/>
      <name val="Geneva"/>
      <family val="2"/>
    </font>
    <font>
      <sz val="20"/>
      <name val="Calibri"/>
      <family val="2"/>
      <scheme val="minor"/>
    </font>
    <font>
      <sz val="8"/>
      <name val="Calibri"/>
      <family val="2"/>
    </font>
    <font>
      <b/>
      <u/>
      <sz val="14"/>
      <color theme="10"/>
      <name val="Calibri"/>
      <family val="2"/>
      <scheme val="minor"/>
    </font>
    <font>
      <b/>
      <sz val="26"/>
      <color theme="1"/>
      <name val="Calibri"/>
      <family val="2"/>
      <scheme val="minor"/>
    </font>
    <font>
      <b/>
      <i/>
      <sz val="10"/>
      <color theme="1"/>
      <name val="Calibri"/>
      <family val="2"/>
      <scheme val="minor"/>
    </font>
    <font>
      <i/>
      <sz val="12"/>
      <color theme="1"/>
      <name val="Calibri"/>
      <family val="2"/>
      <scheme val="minor"/>
    </font>
    <font>
      <sz val="10"/>
      <color indexed="8"/>
      <name val="Arial"/>
      <family val="2"/>
    </font>
    <font>
      <sz val="18"/>
      <color theme="0"/>
      <name val="Calibri"/>
      <family val="2"/>
      <scheme val="minor"/>
    </font>
    <font>
      <sz val="12"/>
      <name val="Arial"/>
      <family val="2"/>
    </font>
    <font>
      <b/>
      <sz val="14"/>
      <color indexed="8"/>
      <name val="Arial"/>
      <family val="2"/>
    </font>
    <font>
      <b/>
      <sz val="16"/>
      <color indexed="8"/>
      <name val="Arial"/>
      <family val="2"/>
    </font>
    <font>
      <b/>
      <sz val="18"/>
      <color indexed="8"/>
      <name val="Arial"/>
      <family val="2"/>
    </font>
    <font>
      <b/>
      <sz val="14"/>
      <color indexed="10"/>
      <name val="MS Sans Serif"/>
      <family val="2"/>
    </font>
    <font>
      <b/>
      <sz val="12"/>
      <name val="MS Sans Serif"/>
      <family val="2"/>
    </font>
    <font>
      <sz val="20"/>
      <color theme="0"/>
      <name val="Calibri"/>
      <family val="2"/>
      <scheme val="minor"/>
    </font>
    <font>
      <sz val="10"/>
      <color indexed="9"/>
      <name val="MS Sans Serif"/>
      <family val="2"/>
    </font>
    <font>
      <b/>
      <sz val="10"/>
      <name val="Geneva"/>
    </font>
    <font>
      <sz val="20"/>
      <name val="Calibri"/>
      <family val="2"/>
    </font>
    <font>
      <sz val="12"/>
      <color indexed="8"/>
      <name val="Calibri"/>
      <family val="2"/>
    </font>
    <font>
      <sz val="14"/>
      <color rgb="FFFF0000"/>
      <name val="Calibri"/>
      <family val="2"/>
    </font>
    <font>
      <sz val="22"/>
      <color theme="1"/>
      <name val="Calibri"/>
      <family val="2"/>
      <scheme val="minor"/>
    </font>
    <font>
      <sz val="18"/>
      <color theme="1"/>
      <name val="Times New Roman"/>
      <family val="1"/>
    </font>
    <font>
      <b/>
      <sz val="16"/>
      <name val="Geneva"/>
      <family val="2"/>
    </font>
    <font>
      <b/>
      <sz val="16"/>
      <name val="Arial"/>
      <family val="2"/>
    </font>
    <font>
      <sz val="14"/>
      <color rgb="FF000000"/>
      <name val="Calibri"/>
      <family val="2"/>
    </font>
    <font>
      <sz val="22"/>
      <color rgb="FFFF0000"/>
      <name val="Calibri"/>
      <family val="2"/>
      <scheme val="minor"/>
    </font>
    <font>
      <sz val="12"/>
      <name val="Calibri"/>
      <family val="2"/>
      <scheme val="minor"/>
    </font>
    <font>
      <i/>
      <sz val="11"/>
      <color theme="1"/>
      <name val="Calibri"/>
      <family val="2"/>
    </font>
    <font>
      <sz val="14"/>
      <color rgb="FFFF0000"/>
      <name val="Arial"/>
      <family val="2"/>
    </font>
    <font>
      <b/>
      <sz val="20"/>
      <color rgb="FFFF0000"/>
      <name val="Calibri"/>
      <family val="2"/>
    </font>
    <font>
      <b/>
      <sz val="12"/>
      <name val="Calibri"/>
      <family val="2"/>
      <scheme val="minor"/>
    </font>
    <font>
      <b/>
      <sz val="26"/>
      <color rgb="FFFF0000"/>
      <name val="Calibri"/>
      <family val="2"/>
      <scheme val="minor"/>
    </font>
    <font>
      <b/>
      <sz val="10"/>
      <name val="Geneva"/>
      <family val="2"/>
    </font>
    <font>
      <sz val="18"/>
      <color rgb="FF000000"/>
      <name val="Calibri"/>
      <family val="2"/>
    </font>
    <font>
      <sz val="22"/>
      <color rgb="FFFF0000"/>
      <name val="Calibri"/>
      <family val="2"/>
    </font>
    <font>
      <sz val="20"/>
      <color rgb="FFFF0000"/>
      <name val="Calibri"/>
      <family val="2"/>
    </font>
    <font>
      <sz val="28"/>
      <color rgb="FFFF0000"/>
      <name val="Calibri"/>
      <family val="2"/>
    </font>
    <font>
      <b/>
      <sz val="14"/>
      <color rgb="FFFF0000"/>
      <name val="MS Sans Serif"/>
      <family val="2"/>
    </font>
    <font>
      <sz val="16"/>
      <color theme="0"/>
      <name val="Calibri"/>
      <family val="2"/>
    </font>
    <font>
      <u/>
      <sz val="14"/>
      <color theme="1"/>
      <name val="Calibri"/>
      <family val="2"/>
    </font>
    <font>
      <b/>
      <sz val="24"/>
      <color rgb="FFFF0000"/>
      <name val="Calibri"/>
      <family val="2"/>
    </font>
    <font>
      <sz val="26"/>
      <color rgb="FFFF0000"/>
      <name val="Calibri"/>
      <family val="2"/>
    </font>
    <font>
      <b/>
      <sz val="22"/>
      <color theme="3" tint="0.39997558519241921"/>
      <name val="Calibri"/>
      <family val="2"/>
    </font>
    <font>
      <b/>
      <sz val="16"/>
      <color indexed="8"/>
      <name val="Calibri"/>
      <family val="2"/>
    </font>
    <font>
      <sz val="10"/>
      <color indexed="81"/>
      <name val="Tahoma"/>
      <family val="2"/>
    </font>
    <font>
      <b/>
      <sz val="10"/>
      <color indexed="81"/>
      <name val="Tahoma"/>
      <family val="2"/>
    </font>
    <font>
      <b/>
      <sz val="12"/>
      <color rgb="FFFF0000"/>
      <name val="Arial"/>
      <family val="2"/>
    </font>
    <font>
      <b/>
      <sz val="18"/>
      <color indexed="8"/>
      <name val="Calibri"/>
      <family val="2"/>
    </font>
    <font>
      <b/>
      <sz val="10"/>
      <name val="Calibri"/>
      <family val="2"/>
    </font>
    <font>
      <sz val="11"/>
      <name val="Calibri"/>
      <family val="2"/>
    </font>
    <font>
      <i/>
      <u/>
      <sz val="10"/>
      <name val="Calibri"/>
      <family val="2"/>
    </font>
    <font>
      <u/>
      <sz val="10"/>
      <name val="Calibri"/>
      <family val="2"/>
    </font>
    <font>
      <b/>
      <sz val="10"/>
      <color rgb="FF000000"/>
      <name val="Calibri"/>
      <family val="2"/>
    </font>
    <font>
      <sz val="10"/>
      <name val="Times New Roman"/>
      <family val="1"/>
    </font>
    <font>
      <sz val="10"/>
      <color rgb="FF000000"/>
      <name val="Calibri"/>
      <family val="2"/>
    </font>
    <font>
      <u/>
      <sz val="10"/>
      <name val="Times New Roman"/>
      <family val="1"/>
    </font>
    <font>
      <u/>
      <sz val="10"/>
      <color rgb="FF000000"/>
      <name val="Calibri"/>
      <family val="2"/>
    </font>
    <font>
      <b/>
      <sz val="22"/>
      <color theme="1"/>
      <name val="Calibri"/>
      <family val="2"/>
      <scheme val="minor"/>
    </font>
    <font>
      <i/>
      <u/>
      <sz val="12"/>
      <color theme="1"/>
      <name val="Calibri"/>
      <family val="2"/>
    </font>
    <font>
      <b/>
      <sz val="12"/>
      <color theme="0"/>
      <name val="Calibri"/>
      <family val="2"/>
    </font>
  </fonts>
  <fills count="78">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rgb="FF99FF99"/>
        <bgColor indexed="64"/>
      </patternFill>
    </fill>
    <fill>
      <patternFill patternType="solid">
        <fgColor rgb="FFFFFF99"/>
        <bgColor indexed="64"/>
      </patternFill>
    </fill>
    <fill>
      <patternFill patternType="solid">
        <fgColor theme="3" tint="0.79998168889431442"/>
        <bgColor indexed="64"/>
      </patternFill>
    </fill>
    <fill>
      <patternFill patternType="solid">
        <fgColor rgb="FF66FF99"/>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theme="3" tint="-0.499984740745262"/>
        <bgColor indexed="64"/>
      </patternFill>
    </fill>
    <fill>
      <patternFill patternType="solid">
        <fgColor indexed="15"/>
        <bgColor indexed="64"/>
      </patternFill>
    </fill>
    <fill>
      <patternFill patternType="solid">
        <fgColor indexed="1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00FFFF"/>
        <bgColor indexed="64"/>
      </patternFill>
    </fill>
    <fill>
      <patternFill patternType="solid">
        <fgColor rgb="FFFF0000"/>
        <bgColor indexed="64"/>
      </patternFill>
    </fill>
    <fill>
      <patternFill patternType="solid">
        <fgColor rgb="FFCCFFCC"/>
        <bgColor indexed="64"/>
      </patternFill>
    </fill>
    <fill>
      <patternFill patternType="solid">
        <fgColor rgb="FF66FF66"/>
        <bgColor indexed="64"/>
      </patternFill>
    </fill>
    <fill>
      <patternFill patternType="solid">
        <fgColor rgb="FF006600"/>
        <bgColor indexed="64"/>
      </patternFill>
    </fill>
    <fill>
      <patternFill patternType="solid">
        <fgColor rgb="FF66FFFF"/>
        <bgColor indexed="64"/>
      </patternFill>
    </fill>
    <fill>
      <patternFill patternType="solid">
        <fgColor theme="0" tint="-0.499984740745262"/>
        <bgColor indexed="64"/>
      </patternFill>
    </fill>
    <fill>
      <patternFill patternType="solid">
        <fgColor rgb="FFFFFFCC"/>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CCFFFF"/>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rgb="FFCEF6FE"/>
        <bgColor indexed="64"/>
      </patternFill>
    </fill>
    <fill>
      <patternFill patternType="solid">
        <fgColor indexed="42"/>
        <bgColor indexed="64"/>
      </patternFill>
    </fill>
    <fill>
      <patternFill patternType="solid">
        <fgColor rgb="FFD1F6FD"/>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rgb="FFFFFF00"/>
        <bgColor rgb="FF000000"/>
      </patternFill>
    </fill>
    <fill>
      <patternFill patternType="solid">
        <fgColor theme="0" tint="-0.14999847407452621"/>
        <bgColor indexed="64"/>
      </patternFill>
    </fill>
    <fill>
      <patternFill patternType="solid">
        <fgColor theme="9" tint="0.79998168889431442"/>
        <bgColor rgb="FF000000"/>
      </patternFill>
    </fill>
    <fill>
      <patternFill patternType="solid">
        <fgColor rgb="FFCCFFCC"/>
        <bgColor rgb="FF000000"/>
      </patternFill>
    </fill>
    <fill>
      <patternFill patternType="solid">
        <fgColor theme="2" tint="-0.499984740745262"/>
        <bgColor indexed="64"/>
      </patternFill>
    </fill>
    <fill>
      <patternFill patternType="solid">
        <fgColor rgb="FFFFFFCC"/>
        <bgColor rgb="FF000000"/>
      </patternFill>
    </fill>
    <fill>
      <patternFill patternType="solid">
        <fgColor rgb="FFF3F4D8"/>
        <bgColor indexed="64"/>
      </patternFill>
    </fill>
    <fill>
      <patternFill patternType="solid">
        <fgColor rgb="FFFFCCCC"/>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85">
    <xf numFmtId="0" fontId="0" fillId="0" borderId="0"/>
    <xf numFmtId="43" fontId="21" fillId="0" borderId="0" applyFont="0" applyFill="0" applyBorder="0" applyAlignment="0" applyProtection="0"/>
    <xf numFmtId="0" fontId="26" fillId="0" borderId="0" applyNumberForma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0" fontId="39" fillId="0" borderId="0"/>
    <xf numFmtId="43" fontId="39" fillId="0" borderId="0" applyFont="0" applyFill="0" applyBorder="0" applyAlignment="0" applyProtection="0"/>
    <xf numFmtId="44" fontId="39" fillId="0" borderId="0" applyFont="0" applyFill="0" applyBorder="0" applyAlignment="0" applyProtection="0"/>
    <xf numFmtId="172" fontId="19" fillId="0" borderId="0"/>
    <xf numFmtId="43" fontId="19" fillId="0" borderId="0" applyFont="0" applyFill="0" applyBorder="0" applyAlignment="0" applyProtection="0"/>
    <xf numFmtId="9" fontId="19" fillId="0" borderId="0" applyFont="0" applyFill="0" applyBorder="0" applyAlignment="0" applyProtection="0"/>
    <xf numFmtId="44" fontId="19" fillId="0" borderId="0" applyFont="0" applyFill="0" applyBorder="0" applyAlignment="0" applyProtection="0"/>
    <xf numFmtId="172" fontId="90" fillId="0" borderId="0"/>
    <xf numFmtId="44" fontId="90" fillId="0" borderId="0" applyFont="0" applyFill="0" applyBorder="0" applyAlignment="0" applyProtection="0"/>
    <xf numFmtId="172" fontId="90" fillId="0" borderId="0"/>
    <xf numFmtId="44" fontId="90" fillId="0" borderId="0" applyFont="0" applyFill="0" applyBorder="0" applyAlignment="0" applyProtection="0"/>
    <xf numFmtId="172" fontId="90" fillId="0" borderId="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172" fontId="90" fillId="0" borderId="0"/>
    <xf numFmtId="172" fontId="90" fillId="0" borderId="0"/>
    <xf numFmtId="172" fontId="90" fillId="0" borderId="0"/>
    <xf numFmtId="172" fontId="90" fillId="0" borderId="0"/>
    <xf numFmtId="172" fontId="90" fillId="0" borderId="0"/>
    <xf numFmtId="43" fontId="90" fillId="0" borderId="0" applyFont="0" applyFill="0" applyBorder="0" applyAlignment="0" applyProtection="0"/>
    <xf numFmtId="172" fontId="94" fillId="0" borderId="0" applyNumberFormat="0" applyFill="0" applyBorder="0" applyAlignment="0" applyProtection="0"/>
    <xf numFmtId="172" fontId="95" fillId="0" borderId="24" applyNumberFormat="0" applyFill="0" applyAlignment="0" applyProtection="0"/>
    <xf numFmtId="172" fontId="96" fillId="0" borderId="25" applyNumberFormat="0" applyFill="0" applyAlignment="0" applyProtection="0"/>
    <xf numFmtId="172" fontId="97" fillId="0" borderId="26" applyNumberFormat="0" applyFill="0" applyAlignment="0" applyProtection="0"/>
    <xf numFmtId="172" fontId="97" fillId="0" borderId="0" applyNumberFormat="0" applyFill="0" applyBorder="0" applyAlignment="0" applyProtection="0"/>
    <xf numFmtId="172" fontId="98" fillId="28" borderId="0" applyNumberFormat="0" applyBorder="0" applyAlignment="0" applyProtection="0"/>
    <xf numFmtId="172" fontId="99" fillId="29" borderId="0" applyNumberFormat="0" applyBorder="0" applyAlignment="0" applyProtection="0"/>
    <xf numFmtId="172" fontId="100" fillId="30" borderId="0" applyNumberFormat="0" applyBorder="0" applyAlignment="0" applyProtection="0"/>
    <xf numFmtId="172" fontId="101" fillId="31" borderId="27" applyNumberFormat="0" applyAlignment="0" applyProtection="0"/>
    <xf numFmtId="172" fontId="102" fillId="32" borderId="28" applyNumberFormat="0" applyAlignment="0" applyProtection="0"/>
    <xf numFmtId="172" fontId="103" fillId="32" borderId="27" applyNumberFormat="0" applyAlignment="0" applyProtection="0"/>
    <xf numFmtId="172" fontId="104" fillId="0" borderId="29" applyNumberFormat="0" applyFill="0" applyAlignment="0" applyProtection="0"/>
    <xf numFmtId="172" fontId="105" fillId="33" borderId="30" applyNumberFormat="0" applyAlignment="0" applyProtection="0"/>
    <xf numFmtId="172" fontId="106" fillId="0" borderId="0" applyNumberFormat="0" applyFill="0" applyBorder="0" applyAlignment="0" applyProtection="0"/>
    <xf numFmtId="172" fontId="19" fillId="34" borderId="31" applyNumberFormat="0" applyFont="0" applyAlignment="0" applyProtection="0"/>
    <xf numFmtId="172" fontId="107" fillId="0" borderId="0" applyNumberFormat="0" applyFill="0" applyBorder="0" applyAlignment="0" applyProtection="0"/>
    <xf numFmtId="172" fontId="31" fillId="0" borderId="32" applyNumberFormat="0" applyFill="0" applyAlignment="0" applyProtection="0"/>
    <xf numFmtId="172" fontId="108" fillId="35" borderId="0" applyNumberFormat="0" applyBorder="0" applyAlignment="0" applyProtection="0"/>
    <xf numFmtId="172" fontId="19" fillId="36" borderId="0" applyNumberFormat="0" applyBorder="0" applyAlignment="0" applyProtection="0"/>
    <xf numFmtId="172" fontId="19" fillId="37" borderId="0" applyNumberFormat="0" applyBorder="0" applyAlignment="0" applyProtection="0"/>
    <xf numFmtId="172" fontId="108" fillId="38" borderId="0" applyNumberFormat="0" applyBorder="0" applyAlignment="0" applyProtection="0"/>
    <xf numFmtId="172" fontId="108" fillId="39" borderId="0" applyNumberFormat="0" applyBorder="0" applyAlignment="0" applyProtection="0"/>
    <xf numFmtId="172" fontId="19" fillId="40" borderId="0" applyNumberFormat="0" applyBorder="0" applyAlignment="0" applyProtection="0"/>
    <xf numFmtId="172" fontId="19" fillId="41" borderId="0" applyNumberFormat="0" applyBorder="0" applyAlignment="0" applyProtection="0"/>
    <xf numFmtId="172" fontId="108" fillId="42" borderId="0" applyNumberFormat="0" applyBorder="0" applyAlignment="0" applyProtection="0"/>
    <xf numFmtId="172" fontId="108" fillId="43" borderId="0" applyNumberFormat="0" applyBorder="0" applyAlignment="0" applyProtection="0"/>
    <xf numFmtId="172" fontId="19" fillId="44" borderId="0" applyNumberFormat="0" applyBorder="0" applyAlignment="0" applyProtection="0"/>
    <xf numFmtId="172" fontId="19" fillId="45" borderId="0" applyNumberFormat="0" applyBorder="0" applyAlignment="0" applyProtection="0"/>
    <xf numFmtId="172" fontId="108" fillId="46" borderId="0" applyNumberFormat="0" applyBorder="0" applyAlignment="0" applyProtection="0"/>
    <xf numFmtId="172" fontId="108" fillId="47" borderId="0" applyNumberFormat="0" applyBorder="0" applyAlignment="0" applyProtection="0"/>
    <xf numFmtId="172" fontId="19" fillId="48" borderId="0" applyNumberFormat="0" applyBorder="0" applyAlignment="0" applyProtection="0"/>
    <xf numFmtId="172" fontId="19" fillId="49" borderId="0" applyNumberFormat="0" applyBorder="0" applyAlignment="0" applyProtection="0"/>
    <xf numFmtId="172" fontId="108" fillId="50" borderId="0" applyNumberFormat="0" applyBorder="0" applyAlignment="0" applyProtection="0"/>
    <xf numFmtId="172" fontId="108" fillId="51" borderId="0" applyNumberFormat="0" applyBorder="0" applyAlignment="0" applyProtection="0"/>
    <xf numFmtId="172" fontId="19" fillId="52" borderId="0" applyNumberFormat="0" applyBorder="0" applyAlignment="0" applyProtection="0"/>
    <xf numFmtId="172" fontId="19" fillId="53" borderId="0" applyNumberFormat="0" applyBorder="0" applyAlignment="0" applyProtection="0"/>
    <xf numFmtId="172" fontId="108" fillId="54" borderId="0" applyNumberFormat="0" applyBorder="0" applyAlignment="0" applyProtection="0"/>
    <xf numFmtId="172" fontId="108" fillId="55" borderId="0" applyNumberFormat="0" applyBorder="0" applyAlignment="0" applyProtection="0"/>
    <xf numFmtId="172" fontId="19" fillId="56" borderId="0" applyNumberFormat="0" applyBorder="0" applyAlignment="0" applyProtection="0"/>
    <xf numFmtId="172" fontId="19" fillId="57" borderId="0" applyNumberFormat="0" applyBorder="0" applyAlignment="0" applyProtection="0"/>
    <xf numFmtId="172" fontId="108" fillId="58" borderId="0" applyNumberFormat="0" applyBorder="0" applyAlignment="0" applyProtection="0"/>
    <xf numFmtId="172" fontId="90" fillId="0" borderId="0"/>
    <xf numFmtId="172" fontId="90" fillId="0" borderId="0"/>
    <xf numFmtId="172" fontId="90" fillId="0" borderId="0"/>
    <xf numFmtId="172" fontId="90" fillId="0" borderId="0"/>
    <xf numFmtId="172" fontId="90" fillId="0" borderId="0"/>
    <xf numFmtId="172" fontId="90" fillId="0" borderId="0"/>
    <xf numFmtId="172" fontId="90" fillId="0" borderId="0"/>
    <xf numFmtId="172" fontId="109" fillId="0" borderId="0" applyNumberFormat="0" applyFill="0" applyBorder="0" applyAlignment="0" applyProtection="0"/>
    <xf numFmtId="172" fontId="19" fillId="0" borderId="0"/>
    <xf numFmtId="172" fontId="90" fillId="0" borderId="0"/>
    <xf numFmtId="172" fontId="90" fillId="0" borderId="0"/>
    <xf numFmtId="172" fontId="90" fillId="0" borderId="0"/>
    <xf numFmtId="9" fontId="90" fillId="0" borderId="0" applyFont="0" applyFill="0" applyBorder="0" applyAlignment="0" applyProtection="0"/>
    <xf numFmtId="172" fontId="19" fillId="0" borderId="0"/>
    <xf numFmtId="172" fontId="90" fillId="0" borderId="0"/>
    <xf numFmtId="172" fontId="90" fillId="0" borderId="0"/>
    <xf numFmtId="0" fontId="162" fillId="0" borderId="0"/>
  </cellStyleXfs>
  <cellXfs count="1159">
    <xf numFmtId="0" fontId="0" fillId="0" borderId="0" xfId="0"/>
    <xf numFmtId="0" fontId="23" fillId="0" borderId="0" xfId="0" applyFont="1"/>
    <xf numFmtId="0" fontId="0" fillId="2" borderId="0" xfId="0" applyFill="1"/>
    <xf numFmtId="0" fontId="0" fillId="0" borderId="0" xfId="0" applyAlignment="1">
      <alignment horizontal="right"/>
    </xf>
    <xf numFmtId="0" fontId="0" fillId="5" borderId="1" xfId="0" applyFill="1" applyBorder="1"/>
    <xf numFmtId="0" fontId="22" fillId="0" borderId="0" xfId="0" applyFont="1" applyAlignment="1">
      <alignment horizontal="right"/>
    </xf>
    <xf numFmtId="164" fontId="30" fillId="0" borderId="0" xfId="0" applyNumberFormat="1" applyFont="1"/>
    <xf numFmtId="165" fontId="0" fillId="0" borderId="0" xfId="4" applyNumberFormat="1" applyFont="1"/>
    <xf numFmtId="0" fontId="0" fillId="2" borderId="1" xfId="1" applyNumberFormat="1" applyFont="1" applyFill="1" applyBorder="1" applyAlignment="1">
      <alignment horizontal="center" vertical="center"/>
    </xf>
    <xf numFmtId="164" fontId="31" fillId="0" borderId="0" xfId="0" applyNumberFormat="1" applyFont="1"/>
    <xf numFmtId="10" fontId="0" fillId="0" borderId="0" xfId="4" applyNumberFormat="1" applyFont="1"/>
    <xf numFmtId="0" fontId="32" fillId="0" borderId="0" xfId="0" applyFont="1" applyAlignment="1">
      <alignment horizontal="center"/>
    </xf>
    <xf numFmtId="0" fontId="33" fillId="0" borderId="1" xfId="0" applyFont="1" applyBorder="1" applyAlignment="1">
      <alignment horizontal="center"/>
    </xf>
    <xf numFmtId="164" fontId="0" fillId="0" borderId="0" xfId="0" applyNumberFormat="1"/>
    <xf numFmtId="0" fontId="34" fillId="0" borderId="0" xfId="0" applyFont="1" applyAlignment="1">
      <alignment horizontal="right"/>
    </xf>
    <xf numFmtId="0" fontId="0" fillId="0" borderId="0" xfId="0" applyProtection="1">
      <protection hidden="1"/>
    </xf>
    <xf numFmtId="0" fontId="0" fillId="0" borderId="0" xfId="0" applyAlignment="1" applyProtection="1">
      <alignment horizontal="right"/>
      <protection hidden="1"/>
    </xf>
    <xf numFmtId="38" fontId="0" fillId="0" borderId="0" xfId="0" applyNumberFormat="1" applyProtection="1">
      <protection hidden="1"/>
    </xf>
    <xf numFmtId="0" fontId="0" fillId="2" borderId="2" xfId="0" applyFill="1" applyBorder="1" applyAlignment="1">
      <alignment horizontal="center"/>
    </xf>
    <xf numFmtId="165" fontId="0" fillId="4" borderId="1" xfId="0" applyNumberFormat="1" applyFill="1" applyBorder="1" applyAlignment="1">
      <alignment horizontal="center"/>
    </xf>
    <xf numFmtId="164" fontId="0" fillId="4" borderId="1" xfId="1" applyNumberFormat="1" applyFont="1" applyFill="1" applyBorder="1"/>
    <xf numFmtId="38" fontId="0" fillId="5" borderId="1" xfId="0" applyNumberFormat="1" applyFill="1" applyBorder="1"/>
    <xf numFmtId="0" fontId="36" fillId="0" borderId="0" xfId="0" applyFont="1" applyAlignment="1">
      <alignment horizontal="right"/>
    </xf>
    <xf numFmtId="164" fontId="22" fillId="0" borderId="0" xfId="1" applyNumberFormat="1" applyFont="1" applyFill="1" applyBorder="1"/>
    <xf numFmtId="38" fontId="0" fillId="0" borderId="1" xfId="0" applyNumberFormat="1" applyBorder="1"/>
    <xf numFmtId="0" fontId="37" fillId="0" borderId="0" xfId="0" applyFont="1"/>
    <xf numFmtId="0" fontId="39" fillId="0" borderId="0" xfId="0" applyFont="1" applyProtection="1">
      <protection hidden="1"/>
    </xf>
    <xf numFmtId="0" fontId="37" fillId="0" borderId="0" xfId="0" applyFont="1" applyProtection="1">
      <protection hidden="1"/>
    </xf>
    <xf numFmtId="0" fontId="43" fillId="0" borderId="0" xfId="0" applyFont="1" applyProtection="1">
      <protection hidden="1"/>
    </xf>
    <xf numFmtId="0" fontId="45" fillId="0" borderId="0" xfId="0" applyFont="1" applyProtection="1">
      <protection hidden="1"/>
    </xf>
    <xf numFmtId="0" fontId="43" fillId="0" borderId="0" xfId="0" applyFont="1" applyAlignment="1" applyProtection="1">
      <alignment horizontal="center" vertical="center"/>
      <protection hidden="1"/>
    </xf>
    <xf numFmtId="167" fontId="46" fillId="0" borderId="0" xfId="1" applyNumberFormat="1" applyFont="1" applyProtection="1">
      <protection hidden="1"/>
    </xf>
    <xf numFmtId="0" fontId="47" fillId="13" borderId="0" xfId="0" applyFont="1" applyFill="1" applyAlignment="1" applyProtection="1">
      <alignment horizontal="right"/>
      <protection hidden="1"/>
    </xf>
    <xf numFmtId="167" fontId="43" fillId="0" borderId="1" xfId="1" applyNumberFormat="1" applyFont="1" applyBorder="1" applyProtection="1">
      <protection hidden="1"/>
    </xf>
    <xf numFmtId="167" fontId="46" fillId="0" borderId="1" xfId="1" applyNumberFormat="1" applyFont="1" applyBorder="1" applyProtection="1">
      <protection hidden="1"/>
    </xf>
    <xf numFmtId="167" fontId="43" fillId="0" borderId="0" xfId="0" applyNumberFormat="1" applyFont="1" applyProtection="1">
      <protection hidden="1"/>
    </xf>
    <xf numFmtId="0" fontId="45" fillId="0" borderId="0" xfId="0" applyFont="1"/>
    <xf numFmtId="0" fontId="48" fillId="0" borderId="0" xfId="0" applyFont="1" applyProtection="1">
      <protection hidden="1"/>
    </xf>
    <xf numFmtId="164" fontId="50" fillId="12" borderId="1" xfId="0" applyNumberFormat="1" applyFont="1" applyFill="1" applyBorder="1" applyProtection="1">
      <protection hidden="1"/>
    </xf>
    <xf numFmtId="0" fontId="50" fillId="0" borderId="0" xfId="0" applyFont="1" applyProtection="1">
      <protection hidden="1"/>
    </xf>
    <xf numFmtId="0" fontId="51" fillId="10" borderId="1" xfId="0" applyFont="1" applyFill="1" applyBorder="1" applyAlignment="1" applyProtection="1">
      <alignment horizontal="center"/>
      <protection hidden="1"/>
    </xf>
    <xf numFmtId="0" fontId="52" fillId="0" borderId="0" xfId="0" applyFont="1" applyProtection="1">
      <protection hidden="1"/>
    </xf>
    <xf numFmtId="41" fontId="50" fillId="12" borderId="1" xfId="0" applyNumberFormat="1" applyFont="1" applyFill="1" applyBorder="1" applyProtection="1">
      <protection hidden="1"/>
    </xf>
    <xf numFmtId="9" fontId="39" fillId="4" borderId="1" xfId="0" applyNumberFormat="1" applyFont="1" applyFill="1" applyBorder="1" applyAlignment="1" applyProtection="1">
      <alignment horizontal="center"/>
      <protection locked="0"/>
    </xf>
    <xf numFmtId="41" fontId="50" fillId="0" borderId="1" xfId="1" applyNumberFormat="1" applyFont="1" applyFill="1" applyBorder="1" applyProtection="1">
      <protection hidden="1"/>
    </xf>
    <xf numFmtId="41" fontId="50" fillId="5" borderId="1" xfId="0" applyNumberFormat="1" applyFont="1" applyFill="1" applyBorder="1" applyProtection="1">
      <protection hidden="1"/>
    </xf>
    <xf numFmtId="164" fontId="48" fillId="4" borderId="1" xfId="1" applyNumberFormat="1" applyFont="1" applyFill="1" applyBorder="1" applyProtection="1">
      <protection locked="0"/>
    </xf>
    <xf numFmtId="41" fontId="50" fillId="14" borderId="0" xfId="1" applyNumberFormat="1" applyFont="1" applyFill="1" applyProtection="1">
      <protection hidden="1"/>
    </xf>
    <xf numFmtId="41" fontId="50" fillId="0" borderId="0" xfId="1" applyNumberFormat="1" applyFont="1" applyProtection="1">
      <protection hidden="1"/>
    </xf>
    <xf numFmtId="41" fontId="52" fillId="10" borderId="1" xfId="1" applyNumberFormat="1" applyFont="1" applyFill="1" applyBorder="1" applyProtection="1">
      <protection hidden="1"/>
    </xf>
    <xf numFmtId="0" fontId="37" fillId="0" borderId="0" xfId="0" applyFont="1" applyAlignment="1" applyProtection="1">
      <alignment horizontal="center"/>
      <protection hidden="1"/>
    </xf>
    <xf numFmtId="0" fontId="37" fillId="2" borderId="0" xfId="0" applyFont="1" applyFill="1" applyAlignment="1" applyProtection="1">
      <alignment horizontal="center"/>
      <protection hidden="1"/>
    </xf>
    <xf numFmtId="0" fontId="37" fillId="2" borderId="0" xfId="0" applyFont="1" applyFill="1" applyAlignment="1" applyProtection="1">
      <alignment horizontal="center" wrapText="1"/>
      <protection hidden="1"/>
    </xf>
    <xf numFmtId="0" fontId="51" fillId="2" borderId="1" xfId="0" applyFont="1" applyFill="1" applyBorder="1" applyAlignment="1" applyProtection="1">
      <alignment horizontal="center"/>
      <protection hidden="1"/>
    </xf>
    <xf numFmtId="0" fontId="37" fillId="2" borderId="0" xfId="0" applyFont="1" applyFill="1" applyProtection="1">
      <protection hidden="1"/>
    </xf>
    <xf numFmtId="0" fontId="37" fillId="15" borderId="0" xfId="0" applyFont="1" applyFill="1" applyProtection="1">
      <protection hidden="1"/>
    </xf>
    <xf numFmtId="0" fontId="37" fillId="8" borderId="0" xfId="0" applyFont="1" applyFill="1" applyProtection="1">
      <protection hidden="1"/>
    </xf>
    <xf numFmtId="164" fontId="41" fillId="16" borderId="0" xfId="0" applyNumberFormat="1" applyFont="1" applyFill="1" applyProtection="1">
      <protection hidden="1"/>
    </xf>
    <xf numFmtId="0" fontId="50" fillId="2" borderId="0" xfId="0" applyFont="1" applyFill="1" applyProtection="1">
      <protection hidden="1"/>
    </xf>
    <xf numFmtId="0" fontId="37" fillId="2" borderId="0" xfId="0" applyFont="1" applyFill="1" applyAlignment="1" applyProtection="1">
      <alignment horizontal="center" vertical="center" wrapText="1"/>
      <protection hidden="1"/>
    </xf>
    <xf numFmtId="0" fontId="50" fillId="8" borderId="0" xfId="0" applyFont="1" applyFill="1" applyProtection="1">
      <protection hidden="1"/>
    </xf>
    <xf numFmtId="0" fontId="50" fillId="4" borderId="1" xfId="0" applyFont="1" applyFill="1" applyBorder="1" applyProtection="1">
      <protection locked="0"/>
    </xf>
    <xf numFmtId="164" fontId="50" fillId="4" borderId="1" xfId="1" applyNumberFormat="1" applyFont="1" applyFill="1" applyBorder="1" applyProtection="1">
      <protection locked="0"/>
    </xf>
    <xf numFmtId="10" fontId="0" fillId="4" borderId="1" xfId="0" applyNumberFormat="1" applyFill="1" applyBorder="1" applyAlignment="1">
      <alignment horizontal="center"/>
    </xf>
    <xf numFmtId="0" fontId="24" fillId="0" borderId="0" xfId="0" applyFont="1"/>
    <xf numFmtId="38" fontId="0" fillId="0" borderId="0" xfId="0" applyNumberFormat="1"/>
    <xf numFmtId="167" fontId="30" fillId="0" borderId="1" xfId="1" applyNumberFormat="1" applyFont="1" applyBorder="1" applyProtection="1">
      <protection hidden="1"/>
    </xf>
    <xf numFmtId="0" fontId="45" fillId="5" borderId="1" xfId="0" applyFont="1" applyFill="1" applyBorder="1" applyAlignment="1" applyProtection="1">
      <alignment horizontal="center"/>
      <protection hidden="1"/>
    </xf>
    <xf numFmtId="0" fontId="0" fillId="2" borderId="0" xfId="0" applyFill="1" applyProtection="1">
      <protection hidden="1"/>
    </xf>
    <xf numFmtId="164" fontId="48" fillId="5" borderId="1" xfId="1" applyNumberFormat="1" applyFont="1" applyFill="1" applyBorder="1" applyProtection="1">
      <protection locked="0"/>
    </xf>
    <xf numFmtId="164" fontId="45" fillId="4" borderId="1" xfId="1" applyNumberFormat="1" applyFont="1" applyFill="1" applyBorder="1"/>
    <xf numFmtId="0" fontId="57" fillId="2" borderId="0" xfId="0" applyFont="1" applyFill="1"/>
    <xf numFmtId="167" fontId="43" fillId="8" borderId="1" xfId="1" applyNumberFormat="1" applyFont="1" applyFill="1" applyBorder="1" applyProtection="1">
      <protection hidden="1"/>
    </xf>
    <xf numFmtId="167" fontId="30" fillId="8" borderId="1" xfId="1" applyNumberFormat="1" applyFont="1" applyFill="1" applyBorder="1" applyProtection="1">
      <protection hidden="1"/>
    </xf>
    <xf numFmtId="167" fontId="46" fillId="8" borderId="1" xfId="1" applyNumberFormat="1" applyFont="1" applyFill="1" applyBorder="1" applyProtection="1">
      <protection hidden="1"/>
    </xf>
    <xf numFmtId="0" fontId="0" fillId="2" borderId="1" xfId="0" applyFill="1" applyBorder="1" applyAlignment="1">
      <alignment horizontal="center"/>
    </xf>
    <xf numFmtId="164" fontId="22" fillId="6" borderId="0" xfId="0" applyNumberFormat="1" applyFont="1" applyFill="1"/>
    <xf numFmtId="0" fontId="22" fillId="0" borderId="0" xfId="0" applyFont="1"/>
    <xf numFmtId="41" fontId="37" fillId="9" borderId="0" xfId="0" applyNumberFormat="1" applyFont="1" applyFill="1"/>
    <xf numFmtId="164" fontId="37" fillId="0" borderId="0" xfId="0" applyNumberFormat="1" applyFont="1"/>
    <xf numFmtId="0" fontId="34" fillId="0" borderId="0" xfId="0" applyFont="1" applyAlignment="1" applyProtection="1">
      <alignment horizontal="right"/>
      <protection hidden="1"/>
    </xf>
    <xf numFmtId="38" fontId="22" fillId="5" borderId="1" xfId="0" applyNumberFormat="1" applyFont="1" applyFill="1" applyBorder="1"/>
    <xf numFmtId="164" fontId="45" fillId="5" borderId="1" xfId="1" applyNumberFormat="1" applyFont="1" applyFill="1" applyBorder="1"/>
    <xf numFmtId="0" fontId="63" fillId="0" borderId="0" xfId="0" applyFont="1" applyProtection="1">
      <protection hidden="1"/>
    </xf>
    <xf numFmtId="0" fontId="36" fillId="0" borderId="0" xfId="0" applyFont="1" applyAlignment="1">
      <alignment horizontal="center" vertical="center"/>
    </xf>
    <xf numFmtId="0" fontId="64" fillId="3" borderId="0" xfId="0" applyFont="1" applyFill="1" applyAlignment="1">
      <alignment horizontal="center" vertical="center"/>
    </xf>
    <xf numFmtId="164" fontId="23" fillId="8" borderId="1" xfId="1" applyNumberFormat="1" applyFont="1" applyFill="1" applyBorder="1" applyAlignment="1" applyProtection="1">
      <alignment horizontal="center" vertical="center"/>
      <protection locked="0"/>
    </xf>
    <xf numFmtId="41" fontId="50" fillId="8" borderId="1" xfId="0" applyNumberFormat="1" applyFont="1" applyFill="1" applyBorder="1" applyProtection="1">
      <protection hidden="1"/>
    </xf>
    <xf numFmtId="0" fontId="0" fillId="0" borderId="0" xfId="0" quotePrefix="1" applyAlignment="1">
      <alignment horizontal="center"/>
    </xf>
    <xf numFmtId="0" fontId="0" fillId="3" borderId="0" xfId="0" applyFill="1"/>
    <xf numFmtId="0" fontId="36" fillId="19" borderId="0" xfId="0" applyFont="1" applyFill="1"/>
    <xf numFmtId="0" fontId="65" fillId="19" borderId="0" xfId="0" applyFont="1" applyFill="1" applyAlignment="1">
      <alignment horizontal="right"/>
    </xf>
    <xf numFmtId="164" fontId="65" fillId="19" borderId="0" xfId="0" applyNumberFormat="1" applyFont="1" applyFill="1"/>
    <xf numFmtId="0" fontId="36" fillId="0" borderId="0" xfId="0" applyFont="1"/>
    <xf numFmtId="0" fontId="36" fillId="0" borderId="0" xfId="0" quotePrefix="1" applyFont="1" applyAlignment="1">
      <alignment horizontal="center"/>
    </xf>
    <xf numFmtId="165" fontId="36" fillId="0" borderId="0" xfId="4" applyNumberFormat="1" applyFont="1"/>
    <xf numFmtId="9" fontId="22" fillId="0" borderId="0" xfId="4" applyFont="1"/>
    <xf numFmtId="0" fontId="23" fillId="0" borderId="0" xfId="0" applyFont="1" applyProtection="1">
      <protection hidden="1"/>
    </xf>
    <xf numFmtId="0" fontId="67" fillId="0" borderId="0" xfId="0" applyFont="1" applyProtection="1">
      <protection hidden="1"/>
    </xf>
    <xf numFmtId="164" fontId="0" fillId="0" borderId="0" xfId="1" applyNumberFormat="1" applyFont="1"/>
    <xf numFmtId="0" fontId="24" fillId="2" borderId="0" xfId="0" applyFont="1" applyFill="1"/>
    <xf numFmtId="0" fontId="0" fillId="21" borderId="1" xfId="0" applyFill="1" applyBorder="1"/>
    <xf numFmtId="0" fontId="0" fillId="20" borderId="0" xfId="0" applyFill="1"/>
    <xf numFmtId="0" fontId="0" fillId="20" borderId="0" xfId="0" applyFill="1" applyAlignment="1">
      <alignment horizontal="right"/>
    </xf>
    <xf numFmtId="0" fontId="0" fillId="20" borderId="0" xfId="0" quotePrefix="1" applyFill="1" applyAlignment="1">
      <alignment horizontal="center"/>
    </xf>
    <xf numFmtId="165" fontId="0" fillId="20" borderId="0" xfId="4" applyNumberFormat="1" applyFont="1" applyFill="1"/>
    <xf numFmtId="0" fontId="69" fillId="20" borderId="0" xfId="0" applyFont="1" applyFill="1"/>
    <xf numFmtId="164" fontId="69" fillId="20" borderId="0" xfId="0" applyNumberFormat="1" applyFont="1" applyFill="1"/>
    <xf numFmtId="0" fontId="25" fillId="2" borderId="0" xfId="0" applyFont="1" applyFill="1" applyProtection="1">
      <protection hidden="1"/>
    </xf>
    <xf numFmtId="0" fontId="0" fillId="2" borderId="1" xfId="0" applyFill="1" applyBorder="1" applyAlignment="1" applyProtection="1">
      <alignment horizontal="center"/>
      <protection hidden="1"/>
    </xf>
    <xf numFmtId="0" fontId="63" fillId="0" borderId="0" xfId="0" applyFont="1"/>
    <xf numFmtId="0" fontId="70" fillId="0" borderId="0" xfId="0" applyFont="1"/>
    <xf numFmtId="164" fontId="71" fillId="0" borderId="0" xfId="1" applyNumberFormat="1" applyFont="1" applyFill="1" applyBorder="1" applyAlignment="1" applyProtection="1"/>
    <xf numFmtId="0" fontId="70" fillId="0" borderId="0" xfId="0" applyFont="1" applyAlignment="1">
      <alignment horizontal="right"/>
    </xf>
    <xf numFmtId="164" fontId="70" fillId="0" borderId="0" xfId="0" applyNumberFormat="1" applyFont="1"/>
    <xf numFmtId="164" fontId="70" fillId="5" borderId="0" xfId="0" applyNumberFormat="1" applyFont="1" applyFill="1"/>
    <xf numFmtId="164" fontId="70" fillId="24" borderId="1" xfId="0" applyNumberFormat="1" applyFont="1" applyFill="1" applyBorder="1"/>
    <xf numFmtId="164" fontId="70" fillId="5" borderId="1" xfId="0" applyNumberFormat="1" applyFont="1" applyFill="1" applyBorder="1"/>
    <xf numFmtId="10" fontId="70" fillId="22" borderId="1" xfId="0" applyNumberFormat="1" applyFont="1" applyFill="1" applyBorder="1"/>
    <xf numFmtId="165" fontId="70" fillId="0" borderId="0" xfId="0" applyNumberFormat="1" applyFont="1"/>
    <xf numFmtId="0" fontId="26" fillId="0" borderId="0" xfId="2" applyProtection="1">
      <protection hidden="1"/>
    </xf>
    <xf numFmtId="167" fontId="46" fillId="25" borderId="0" xfId="1" applyNumberFormat="1" applyFont="1" applyFill="1" applyProtection="1">
      <protection hidden="1"/>
    </xf>
    <xf numFmtId="164" fontId="45" fillId="25" borderId="1" xfId="1" applyNumberFormat="1" applyFont="1" applyFill="1" applyBorder="1"/>
    <xf numFmtId="0" fontId="47" fillId="25" borderId="0" xfId="0" applyFont="1" applyFill="1" applyAlignment="1" applyProtection="1">
      <alignment horizontal="right"/>
      <protection hidden="1"/>
    </xf>
    <xf numFmtId="167" fontId="43" fillId="25" borderId="1" xfId="1" applyNumberFormat="1" applyFont="1" applyFill="1" applyBorder="1" applyProtection="1">
      <protection hidden="1"/>
    </xf>
    <xf numFmtId="0" fontId="45" fillId="25" borderId="0" xfId="0" applyFont="1" applyFill="1" applyProtection="1">
      <protection hidden="1"/>
    </xf>
    <xf numFmtId="164" fontId="22" fillId="0" borderId="0" xfId="0" applyNumberFormat="1" applyFont="1"/>
    <xf numFmtId="0" fontId="69" fillId="0" borderId="0" xfId="0" applyFont="1" applyProtection="1">
      <protection hidden="1"/>
    </xf>
    <xf numFmtId="0" fontId="70" fillId="2" borderId="0" xfId="0" applyFont="1" applyFill="1"/>
    <xf numFmtId="164" fontId="0" fillId="0" borderId="0" xfId="0" applyNumberFormat="1" applyProtection="1">
      <protection hidden="1"/>
    </xf>
    <xf numFmtId="0" fontId="0" fillId="0" borderId="0" xfId="0" applyAlignment="1">
      <alignment horizontal="center"/>
    </xf>
    <xf numFmtId="0" fontId="74" fillId="13" borderId="0" xfId="0" applyFont="1" applyFill="1" applyAlignment="1" applyProtection="1">
      <alignment horizontal="center" vertical="center" wrapText="1"/>
      <protection hidden="1"/>
    </xf>
    <xf numFmtId="0" fontId="42" fillId="13" borderId="0" xfId="0" applyFont="1" applyFill="1" applyAlignment="1" applyProtection="1">
      <alignment wrapText="1"/>
      <protection hidden="1"/>
    </xf>
    <xf numFmtId="164" fontId="22" fillId="0" borderId="0" xfId="1" applyNumberFormat="1" applyFont="1"/>
    <xf numFmtId="0" fontId="22" fillId="0" borderId="0" xfId="0" applyFont="1" applyAlignment="1">
      <alignment horizontal="center"/>
    </xf>
    <xf numFmtId="43" fontId="0" fillId="0" borderId="0" xfId="0" applyNumberFormat="1"/>
    <xf numFmtId="0" fontId="23" fillId="2" borderId="0" xfId="0" applyFont="1" applyFill="1" applyAlignment="1">
      <alignment horizontal="center"/>
    </xf>
    <xf numFmtId="165" fontId="0" fillId="0" borderId="0" xfId="4" applyNumberFormat="1" applyFont="1" applyAlignment="1">
      <alignment horizontal="center"/>
    </xf>
    <xf numFmtId="43" fontId="0" fillId="0" borderId="0" xfId="1" applyFont="1"/>
    <xf numFmtId="0" fontId="37" fillId="2" borderId="1" xfId="0" applyFont="1" applyFill="1" applyBorder="1" applyAlignment="1" applyProtection="1">
      <alignment horizontal="center"/>
      <protection locked="0"/>
    </xf>
    <xf numFmtId="0" fontId="37" fillId="2" borderId="1" xfId="0" applyFont="1" applyFill="1" applyBorder="1" applyProtection="1">
      <protection locked="0"/>
    </xf>
    <xf numFmtId="164" fontId="39" fillId="2" borderId="1" xfId="1" applyNumberFormat="1" applyFont="1" applyFill="1" applyBorder="1" applyAlignment="1" applyProtection="1">
      <alignment horizontal="center"/>
      <protection locked="0"/>
    </xf>
    <xf numFmtId="0" fontId="39" fillId="2" borderId="1" xfId="0" applyFont="1" applyFill="1" applyBorder="1" applyAlignment="1" applyProtection="1">
      <alignment horizontal="center"/>
      <protection locked="0"/>
    </xf>
    <xf numFmtId="10" fontId="49" fillId="2" borderId="7" xfId="4" applyNumberFormat="1" applyFont="1" applyFill="1" applyBorder="1" applyAlignment="1" applyProtection="1">
      <alignment horizontal="center"/>
      <protection locked="0"/>
    </xf>
    <xf numFmtId="3" fontId="48" fillId="2" borderId="1" xfId="0" applyNumberFormat="1" applyFont="1" applyFill="1" applyBorder="1" applyAlignment="1" applyProtection="1">
      <alignment horizontal="center"/>
      <protection locked="0"/>
    </xf>
    <xf numFmtId="164" fontId="50" fillId="2" borderId="1" xfId="0" applyNumberFormat="1" applyFont="1" applyFill="1" applyBorder="1" applyProtection="1">
      <protection hidden="1"/>
    </xf>
    <xf numFmtId="0" fontId="66" fillId="0" borderId="0" xfId="0" applyFont="1" applyAlignment="1">
      <alignment horizontal="right"/>
    </xf>
    <xf numFmtId="164" fontId="0" fillId="21" borderId="1" xfId="1" applyNumberFormat="1" applyFont="1" applyFill="1" applyBorder="1"/>
    <xf numFmtId="0" fontId="81" fillId="0" borderId="0" xfId="0" applyFont="1" applyProtection="1">
      <protection hidden="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0" fillId="5" borderId="0" xfId="0" applyFill="1"/>
    <xf numFmtId="0" fontId="24" fillId="2" borderId="0" xfId="0" applyFont="1" applyFill="1" applyAlignment="1" applyProtection="1">
      <alignment horizontal="right"/>
      <protection hidden="1"/>
    </xf>
    <xf numFmtId="43" fontId="0" fillId="0" borderId="0" xfId="0" applyNumberFormat="1" applyProtection="1">
      <protection hidden="1"/>
    </xf>
    <xf numFmtId="164" fontId="37" fillId="0" borderId="0" xfId="0" applyNumberFormat="1" applyFont="1" applyProtection="1">
      <protection hidden="1"/>
    </xf>
    <xf numFmtId="10" fontId="70" fillId="0" borderId="0" xfId="0" applyNumberFormat="1" applyFont="1"/>
    <xf numFmtId="0" fontId="79" fillId="0" borderId="0" xfId="0" applyFont="1" applyAlignment="1">
      <alignment horizontal="right"/>
    </xf>
    <xf numFmtId="0" fontId="75" fillId="0" borderId="0" xfId="0" applyFont="1" applyAlignment="1">
      <alignment horizontal="right" vertical="center"/>
    </xf>
    <xf numFmtId="0" fontId="34" fillId="0" borderId="0" xfId="0" applyFont="1"/>
    <xf numFmtId="166" fontId="0" fillId="0" borderId="0" xfId="0" applyNumberFormat="1" applyAlignment="1">
      <alignment horizontal="center"/>
    </xf>
    <xf numFmtId="0" fontId="0" fillId="0" borderId="0" xfId="0" applyAlignment="1">
      <alignment horizontal="left" vertical="top" wrapText="1"/>
    </xf>
    <xf numFmtId="164" fontId="0" fillId="0" borderId="0" xfId="0" applyNumberFormat="1" applyAlignment="1">
      <alignment horizontal="right"/>
    </xf>
    <xf numFmtId="164" fontId="86" fillId="0" borderId="1" xfId="0" applyNumberFormat="1" applyFont="1" applyBorder="1" applyAlignment="1">
      <alignment vertical="center"/>
    </xf>
    <xf numFmtId="0" fontId="81" fillId="0" borderId="0" xfId="0" applyFont="1"/>
    <xf numFmtId="9" fontId="0" fillId="5" borderId="1" xfId="0" applyNumberFormat="1" applyFill="1" applyBorder="1" applyAlignment="1">
      <alignment horizontal="center"/>
    </xf>
    <xf numFmtId="0" fontId="34" fillId="2" borderId="0" xfId="0" applyFont="1" applyFill="1"/>
    <xf numFmtId="0" fontId="25" fillId="2" borderId="0" xfId="0" applyFont="1" applyFill="1" applyAlignment="1">
      <alignment vertical="center"/>
    </xf>
    <xf numFmtId="0" fontId="0" fillId="2" borderId="0" xfId="0" applyFill="1" applyAlignment="1">
      <alignment vertical="center"/>
    </xf>
    <xf numFmtId="0" fontId="0" fillId="26" borderId="1" xfId="0" applyFill="1" applyBorder="1"/>
    <xf numFmtId="170" fontId="0" fillId="26" borderId="1" xfId="0" applyNumberFormat="1" applyFill="1" applyBorder="1"/>
    <xf numFmtId="170" fontId="22" fillId="9" borderId="1" xfId="0" applyNumberFormat="1" applyFont="1" applyFill="1" applyBorder="1"/>
    <xf numFmtId="38" fontId="85" fillId="3" borderId="1" xfId="0" applyNumberFormat="1" applyFont="1" applyFill="1" applyBorder="1"/>
    <xf numFmtId="0" fontId="36" fillId="2" borderId="0" xfId="0" applyFont="1" applyFill="1" applyAlignment="1">
      <alignment horizontal="center"/>
    </xf>
    <xf numFmtId="0" fontId="88" fillId="2" borderId="0" xfId="0" applyFont="1" applyFill="1" applyProtection="1">
      <protection hidden="1"/>
    </xf>
    <xf numFmtId="0" fontId="69" fillId="0" borderId="0" xfId="0" applyFont="1"/>
    <xf numFmtId="0" fontId="80" fillId="7" borderId="1" xfId="0" applyFont="1" applyFill="1" applyBorder="1" applyAlignment="1">
      <alignment horizontal="center"/>
    </xf>
    <xf numFmtId="0" fontId="58" fillId="7" borderId="1" xfId="0" applyFont="1" applyFill="1" applyBorder="1" applyAlignment="1">
      <alignment horizontal="center"/>
    </xf>
    <xf numFmtId="0" fontId="75" fillId="0" borderId="0" xfId="0" applyFont="1" applyAlignment="1">
      <alignment horizontal="center"/>
    </xf>
    <xf numFmtId="164" fontId="20" fillId="9" borderId="1" xfId="0" applyNumberFormat="1" applyFont="1" applyFill="1" applyBorder="1"/>
    <xf numFmtId="9" fontId="21" fillId="0" borderId="0" xfId="4" applyFont="1"/>
    <xf numFmtId="10" fontId="0" fillId="5" borderId="1" xfId="0" applyNumberFormat="1" applyFill="1" applyBorder="1" applyAlignment="1">
      <alignment horizontal="center"/>
    </xf>
    <xf numFmtId="38" fontId="62" fillId="4" borderId="1" xfId="1" applyNumberFormat="1" applyFont="1" applyFill="1" applyBorder="1" applyAlignment="1" applyProtection="1">
      <alignment horizontal="center" vertical="center"/>
      <protection locked="0"/>
    </xf>
    <xf numFmtId="38" fontId="59" fillId="4" borderId="1" xfId="1" applyNumberFormat="1" applyFont="1" applyFill="1" applyBorder="1" applyAlignment="1" applyProtection="1">
      <alignment horizontal="center" vertical="center"/>
      <protection locked="0"/>
    </xf>
    <xf numFmtId="0" fontId="23" fillId="4" borderId="1" xfId="0" applyFont="1" applyFill="1" applyBorder="1" applyAlignment="1" applyProtection="1">
      <alignment horizontal="center" vertical="center"/>
      <protection locked="0"/>
    </xf>
    <xf numFmtId="10" fontId="23" fillId="4" borderId="1" xfId="0" applyNumberFormat="1" applyFont="1" applyFill="1" applyBorder="1" applyAlignment="1" applyProtection="1">
      <alignment horizontal="center" vertical="center"/>
      <protection locked="0"/>
    </xf>
    <xf numFmtId="1" fontId="23" fillId="4" borderId="1" xfId="0" applyNumberFormat="1" applyFont="1" applyFill="1" applyBorder="1" applyAlignment="1" applyProtection="1">
      <alignment horizontal="center" vertical="center"/>
      <protection locked="0"/>
    </xf>
    <xf numFmtId="38" fontId="55" fillId="4" borderId="1" xfId="1" applyNumberFormat="1" applyFont="1" applyFill="1" applyBorder="1" applyAlignment="1" applyProtection="1">
      <alignment horizontal="center" vertical="center"/>
      <protection locked="0"/>
    </xf>
    <xf numFmtId="10" fontId="55" fillId="4" borderId="1" xfId="4" applyNumberFormat="1" applyFont="1" applyFill="1" applyBorder="1" applyAlignment="1" applyProtection="1">
      <alignment horizontal="center" vertical="center"/>
      <protection locked="0"/>
    </xf>
    <xf numFmtId="1" fontId="55" fillId="4" borderId="1" xfId="1" applyNumberFormat="1" applyFont="1" applyFill="1" applyBorder="1" applyAlignment="1" applyProtection="1">
      <alignment horizontal="center" vertical="center"/>
      <protection locked="0"/>
    </xf>
    <xf numFmtId="0" fontId="62" fillId="4" borderId="1" xfId="1" applyNumberFormat="1" applyFont="1" applyFill="1" applyBorder="1" applyAlignment="1" applyProtection="1">
      <alignment horizontal="center" vertical="center"/>
      <protection locked="0"/>
    </xf>
    <xf numFmtId="164" fontId="23" fillId="4" borderId="1" xfId="1" applyNumberFormat="1" applyFont="1" applyFill="1" applyBorder="1" applyAlignment="1" applyProtection="1">
      <alignment horizontal="center" vertical="center"/>
      <protection locked="0"/>
    </xf>
    <xf numFmtId="1" fontId="62" fillId="4" borderId="1" xfId="1" applyNumberFormat="1" applyFont="1" applyFill="1" applyBorder="1" applyAlignment="1" applyProtection="1">
      <alignment horizontal="center" vertical="center"/>
      <protection locked="0"/>
    </xf>
    <xf numFmtId="10" fontId="62" fillId="4" borderId="1" xfId="4" applyNumberFormat="1" applyFont="1" applyFill="1" applyBorder="1" applyAlignment="1" applyProtection="1">
      <alignment horizontal="center" vertical="center"/>
      <protection locked="0"/>
    </xf>
    <xf numFmtId="43" fontId="37" fillId="0" borderId="0" xfId="0" applyNumberFormat="1" applyFont="1" applyProtection="1">
      <protection hidden="1"/>
    </xf>
    <xf numFmtId="38" fontId="59" fillId="27" borderId="1" xfId="1" applyNumberFormat="1" applyFont="1" applyFill="1" applyBorder="1" applyAlignment="1" applyProtection="1">
      <alignment horizontal="center" vertical="center"/>
      <protection locked="0"/>
    </xf>
    <xf numFmtId="0" fontId="23" fillId="2" borderId="0" xfId="0" applyFont="1" applyFill="1" applyAlignment="1">
      <alignment horizontal="right"/>
    </xf>
    <xf numFmtId="0" fontId="0" fillId="0" borderId="0" xfId="0" applyAlignment="1">
      <alignment horizontal="center" vertical="center"/>
    </xf>
    <xf numFmtId="0" fontId="36" fillId="2" borderId="0" xfId="0" quotePrefix="1" applyFont="1" applyFill="1" applyAlignment="1">
      <alignment horizontal="center"/>
    </xf>
    <xf numFmtId="0" fontId="40" fillId="0" borderId="0" xfId="0" applyFont="1" applyAlignment="1">
      <alignment horizontal="center"/>
    </xf>
    <xf numFmtId="0" fontId="0" fillId="21" borderId="1" xfId="0" applyFill="1" applyBorder="1" applyAlignment="1">
      <alignment horizontal="center"/>
    </xf>
    <xf numFmtId="0" fontId="0" fillId="0" borderId="1" xfId="0" applyBorder="1" applyAlignment="1">
      <alignment horizontal="center"/>
    </xf>
    <xf numFmtId="0" fontId="73" fillId="0" borderId="0" xfId="0" applyFont="1"/>
    <xf numFmtId="164" fontId="73" fillId="0" borderId="0" xfId="0" applyNumberFormat="1" applyFont="1"/>
    <xf numFmtId="0" fontId="73" fillId="0" borderId="0" xfId="0" applyFont="1" applyAlignment="1">
      <alignment horizontal="center"/>
    </xf>
    <xf numFmtId="0" fontId="73" fillId="0" borderId="0" xfId="0" applyFont="1" applyAlignment="1">
      <alignment horizontal="right"/>
    </xf>
    <xf numFmtId="14" fontId="70" fillId="0" borderId="0" xfId="0" applyNumberFormat="1" applyFont="1"/>
    <xf numFmtId="0" fontId="18" fillId="0" borderId="0" xfId="0" applyFont="1"/>
    <xf numFmtId="0" fontId="113" fillId="0" borderId="0" xfId="0" applyFont="1" applyAlignment="1">
      <alignment horizontal="left"/>
    </xf>
    <xf numFmtId="3" fontId="89" fillId="4" borderId="1" xfId="8" applyNumberFormat="1" applyFont="1" applyFill="1" applyBorder="1" applyAlignment="1" applyProtection="1">
      <alignment horizontal="center"/>
      <protection locked="0"/>
    </xf>
    <xf numFmtId="3" fontId="89" fillId="4" borderId="1" xfId="0" applyNumberFormat="1" applyFont="1" applyFill="1" applyBorder="1" applyAlignment="1" applyProtection="1">
      <alignment horizontal="center"/>
      <protection locked="0"/>
    </xf>
    <xf numFmtId="0" fontId="17" fillId="8" borderId="0" xfId="0" applyFont="1" applyFill="1" applyProtection="1">
      <protection hidden="1"/>
    </xf>
    <xf numFmtId="0" fontId="114" fillId="8" borderId="0" xfId="0" applyFont="1" applyFill="1" applyProtection="1">
      <protection hidden="1"/>
    </xf>
    <xf numFmtId="0" fontId="114" fillId="4" borderId="1" xfId="0" applyFont="1" applyFill="1" applyBorder="1" applyProtection="1">
      <protection locked="0"/>
    </xf>
    <xf numFmtId="164" fontId="114" fillId="4" borderId="1" xfId="1" applyNumberFormat="1" applyFont="1" applyFill="1" applyBorder="1" applyProtection="1">
      <protection locked="0"/>
    </xf>
    <xf numFmtId="41" fontId="50" fillId="27" borderId="0" xfId="1" applyNumberFormat="1" applyFont="1" applyFill="1" applyProtection="1">
      <protection hidden="1"/>
    </xf>
    <xf numFmtId="175" fontId="0" fillId="0" borderId="0" xfId="0" applyNumberFormat="1"/>
    <xf numFmtId="177" fontId="0" fillId="0" borderId="0" xfId="0" applyNumberFormat="1"/>
    <xf numFmtId="9" fontId="0" fillId="21" borderId="1" xfId="0" applyNumberFormat="1" applyFill="1" applyBorder="1" applyAlignment="1">
      <alignment horizontal="center"/>
    </xf>
    <xf numFmtId="164" fontId="70" fillId="22" borderId="1" xfId="1" applyNumberFormat="1" applyFont="1" applyFill="1" applyBorder="1" applyAlignment="1" applyProtection="1"/>
    <xf numFmtId="164" fontId="70" fillId="5" borderId="1" xfId="0" applyNumberFormat="1" applyFont="1" applyFill="1" applyBorder="1" applyAlignment="1">
      <alignment horizontal="center"/>
    </xf>
    <xf numFmtId="164" fontId="70" fillId="27" borderId="1" xfId="0" applyNumberFormat="1" applyFont="1" applyFill="1" applyBorder="1"/>
    <xf numFmtId="43" fontId="86" fillId="0" borderId="1" xfId="0" applyNumberFormat="1" applyFont="1" applyBorder="1" applyAlignment="1">
      <alignment vertical="center"/>
    </xf>
    <xf numFmtId="0" fontId="115" fillId="2" borderId="0" xfId="0" applyFont="1" applyFill="1" applyAlignment="1">
      <alignment horizontal="right"/>
    </xf>
    <xf numFmtId="0" fontId="115" fillId="0" borderId="0" xfId="0" applyFont="1" applyAlignment="1">
      <alignment horizontal="right"/>
    </xf>
    <xf numFmtId="10" fontId="70" fillId="25" borderId="1" xfId="0" applyNumberFormat="1" applyFont="1" applyFill="1" applyBorder="1"/>
    <xf numFmtId="164" fontId="70" fillId="25" borderId="1" xfId="1" applyNumberFormat="1" applyFont="1" applyFill="1" applyBorder="1" applyAlignment="1" applyProtection="1"/>
    <xf numFmtId="0" fontId="22" fillId="2" borderId="1" xfId="0" applyFont="1" applyFill="1" applyBorder="1" applyAlignment="1">
      <alignment horizontal="center"/>
    </xf>
    <xf numFmtId="17" fontId="0" fillId="0" borderId="0" xfId="0" applyNumberFormat="1" applyAlignment="1">
      <alignment horizontal="center"/>
    </xf>
    <xf numFmtId="164" fontId="80" fillId="26" borderId="1" xfId="1" applyNumberFormat="1" applyFont="1" applyFill="1" applyBorder="1" applyAlignment="1">
      <alignment horizontal="center"/>
    </xf>
    <xf numFmtId="9" fontId="80" fillId="26" borderId="1" xfId="0" applyNumberFormat="1" applyFont="1" applyFill="1" applyBorder="1" applyAlignment="1">
      <alignment horizontal="center" vertical="center"/>
    </xf>
    <xf numFmtId="0" fontId="0" fillId="0" borderId="0" xfId="0" applyAlignment="1">
      <alignment horizontal="center" vertical="top" wrapText="1"/>
    </xf>
    <xf numFmtId="164" fontId="0" fillId="0" borderId="1" xfId="1" applyNumberFormat="1" applyFont="1" applyBorder="1" applyAlignment="1">
      <alignment horizontal="left" vertical="top" wrapText="1"/>
    </xf>
    <xf numFmtId="0" fontId="0" fillId="0" borderId="0" xfId="0"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vertical="top" wrapText="1"/>
    </xf>
    <xf numFmtId="164" fontId="0" fillId="0" borderId="0" xfId="0" applyNumberFormat="1" applyAlignment="1">
      <alignment horizontal="left" vertical="top" wrapText="1"/>
    </xf>
    <xf numFmtId="0" fontId="0" fillId="0" borderId="0" xfId="0" applyAlignment="1">
      <alignment horizontal="right" vertical="top"/>
    </xf>
    <xf numFmtId="164" fontId="0" fillId="0" borderId="1" xfId="0" applyNumberFormat="1" applyBorder="1" applyAlignment="1">
      <alignment horizontal="left" vertical="top" wrapText="1"/>
    </xf>
    <xf numFmtId="164" fontId="22" fillId="0" borderId="0" xfId="0" applyNumberFormat="1" applyFont="1" applyAlignment="1">
      <alignment horizontal="left" vertical="top" wrapText="1"/>
    </xf>
    <xf numFmtId="0" fontId="34" fillId="0" borderId="0" xfId="0" applyFont="1" applyAlignment="1">
      <alignment horizontal="left" vertical="top"/>
    </xf>
    <xf numFmtId="0" fontId="16" fillId="0" borderId="0" xfId="0" applyFont="1"/>
    <xf numFmtId="0" fontId="110" fillId="0" borderId="0" xfId="0" applyFont="1"/>
    <xf numFmtId="0" fontId="15" fillId="0" borderId="0" xfId="0" applyFont="1"/>
    <xf numFmtId="0" fontId="15" fillId="0" borderId="0" xfId="0" applyFont="1" applyAlignment="1">
      <alignment horizontal="right"/>
    </xf>
    <xf numFmtId="165" fontId="15" fillId="18" borderId="1" xfId="0" applyNumberFormat="1" applyFont="1" applyFill="1" applyBorder="1"/>
    <xf numFmtId="165" fontId="15" fillId="5" borderId="1" xfId="0" applyNumberFormat="1" applyFont="1" applyFill="1" applyBorder="1"/>
    <xf numFmtId="168" fontId="15" fillId="18" borderId="1" xfId="0" applyNumberFormat="1" applyFont="1" applyFill="1" applyBorder="1"/>
    <xf numFmtId="168" fontId="15" fillId="5" borderId="1" xfId="0" applyNumberFormat="1" applyFont="1" applyFill="1" applyBorder="1"/>
    <xf numFmtId="38" fontId="34" fillId="5" borderId="1" xfId="0" applyNumberFormat="1" applyFont="1" applyFill="1" applyBorder="1"/>
    <xf numFmtId="38" fontId="15" fillId="5" borderId="1" xfId="0" applyNumberFormat="1" applyFont="1" applyFill="1" applyBorder="1"/>
    <xf numFmtId="164" fontId="15" fillId="5" borderId="1" xfId="1" applyNumberFormat="1" applyFont="1" applyFill="1" applyBorder="1"/>
    <xf numFmtId="0" fontId="15" fillId="2" borderId="1" xfId="0" applyFont="1" applyFill="1" applyBorder="1" applyAlignment="1">
      <alignment horizontal="center"/>
    </xf>
    <xf numFmtId="0" fontId="66" fillId="2" borderId="0" xfId="0" applyFont="1" applyFill="1" applyAlignment="1">
      <alignment horizontal="right"/>
    </xf>
    <xf numFmtId="38" fontId="66" fillId="0" borderId="0" xfId="0" applyNumberFormat="1" applyFont="1"/>
    <xf numFmtId="43" fontId="73" fillId="17" borderId="1" xfId="0" applyNumberFormat="1" applyFont="1" applyFill="1" applyBorder="1"/>
    <xf numFmtId="0" fontId="24" fillId="0" borderId="0" xfId="0" applyFont="1" applyAlignment="1">
      <alignment horizontal="right"/>
    </xf>
    <xf numFmtId="164" fontId="76" fillId="0" borderId="0" xfId="0" applyNumberFormat="1" applyFont="1"/>
    <xf numFmtId="0" fontId="110" fillId="0" borderId="0" xfId="0" applyFont="1" applyAlignment="1">
      <alignment horizontal="left"/>
    </xf>
    <xf numFmtId="0" fontId="13" fillId="0" borderId="0" xfId="0" applyFont="1" applyAlignment="1">
      <alignment horizontal="right"/>
    </xf>
    <xf numFmtId="40" fontId="15" fillId="5" borderId="1" xfId="0" applyNumberFormat="1" applyFont="1" applyFill="1" applyBorder="1"/>
    <xf numFmtId="174" fontId="0" fillId="0" borderId="0" xfId="0" applyNumberFormat="1"/>
    <xf numFmtId="1" fontId="0" fillId="4" borderId="1" xfId="0" applyNumberFormat="1" applyFill="1" applyBorder="1"/>
    <xf numFmtId="0" fontId="0" fillId="2" borderId="4" xfId="0" applyFill="1" applyBorder="1" applyAlignment="1">
      <alignment horizontal="center"/>
    </xf>
    <xf numFmtId="14" fontId="90" fillId="0" borderId="0" xfId="21" applyNumberFormat="1"/>
    <xf numFmtId="172" fontId="120" fillId="4" borderId="1" xfId="72" applyFont="1" applyFill="1" applyBorder="1"/>
    <xf numFmtId="1" fontId="0" fillId="4" borderId="8" xfId="0" applyNumberFormat="1" applyFill="1" applyBorder="1" applyAlignment="1">
      <alignment horizontal="center"/>
    </xf>
    <xf numFmtId="1" fontId="0" fillId="0" borderId="0" xfId="0" applyNumberFormat="1"/>
    <xf numFmtId="1" fontId="0" fillId="2" borderId="1" xfId="0" applyNumberFormat="1" applyFill="1" applyBorder="1" applyAlignment="1">
      <alignment horizontal="center"/>
    </xf>
    <xf numFmtId="1" fontId="90" fillId="0" borderId="0" xfId="21" applyNumberFormat="1" applyAlignment="1">
      <alignment horizontal="center"/>
    </xf>
    <xf numFmtId="0" fontId="22" fillId="0" borderId="0" xfId="0" applyFont="1" applyAlignment="1">
      <alignment horizontal="center" vertical="center"/>
    </xf>
    <xf numFmtId="0" fontId="34" fillId="2" borderId="1" xfId="0" applyFont="1" applyFill="1" applyBorder="1" applyAlignment="1">
      <alignment horizontal="center"/>
    </xf>
    <xf numFmtId="1" fontId="34" fillId="2" borderId="1" xfId="0" applyNumberFormat="1" applyFont="1" applyFill="1" applyBorder="1" applyAlignment="1">
      <alignment horizontal="center"/>
    </xf>
    <xf numFmtId="0" fontId="0" fillId="4" borderId="1" xfId="0" applyFill="1" applyBorder="1" applyAlignment="1">
      <alignment horizontal="center"/>
    </xf>
    <xf numFmtId="0" fontId="45" fillId="0" borderId="1" xfId="0" applyFont="1" applyBorder="1"/>
    <xf numFmtId="0" fontId="111" fillId="0" borderId="0" xfId="0" applyFont="1"/>
    <xf numFmtId="166" fontId="37" fillId="0" borderId="0" xfId="0" applyNumberFormat="1" applyFont="1"/>
    <xf numFmtId="2" fontId="45" fillId="0" borderId="0" xfId="0" applyNumberFormat="1" applyFont="1"/>
    <xf numFmtId="0" fontId="54" fillId="0" borderId="0" xfId="0" applyFont="1"/>
    <xf numFmtId="9" fontId="76" fillId="4" borderId="1" xfId="0" applyNumberFormat="1" applyFont="1" applyFill="1" applyBorder="1" applyAlignment="1">
      <alignment horizontal="center"/>
    </xf>
    <xf numFmtId="1" fontId="0" fillId="5" borderId="1" xfId="0" applyNumberFormat="1" applyFill="1" applyBorder="1" applyAlignment="1">
      <alignment horizontal="center"/>
    </xf>
    <xf numFmtId="0" fontId="0" fillId="4" borderId="6" xfId="0" applyFill="1" applyBorder="1"/>
    <xf numFmtId="164" fontId="0" fillId="9" borderId="1" xfId="0" applyNumberFormat="1" applyFill="1" applyBorder="1"/>
    <xf numFmtId="0" fontId="0" fillId="27" borderId="1" xfId="0" applyFill="1" applyBorder="1"/>
    <xf numFmtId="164" fontId="0" fillId="5" borderId="1" xfId="0" applyNumberFormat="1" applyFill="1" applyBorder="1"/>
    <xf numFmtId="0" fontId="45" fillId="0" borderId="0" xfId="0" applyFont="1" applyAlignment="1">
      <alignment horizontal="center"/>
    </xf>
    <xf numFmtId="164" fontId="73" fillId="2" borderId="1" xfId="0" applyNumberFormat="1" applyFont="1" applyFill="1" applyBorder="1"/>
    <xf numFmtId="0" fontId="73" fillId="2" borderId="1" xfId="0" applyFont="1" applyFill="1" applyBorder="1" applyAlignment="1">
      <alignment horizontal="center"/>
    </xf>
    <xf numFmtId="1" fontId="73" fillId="0" borderId="0" xfId="0" applyNumberFormat="1" applyFont="1"/>
    <xf numFmtId="164" fontId="73" fillId="0" borderId="0" xfId="1" applyNumberFormat="1" applyFont="1"/>
    <xf numFmtId="164" fontId="73" fillId="4" borderId="1" xfId="1" applyNumberFormat="1" applyFont="1" applyFill="1" applyBorder="1"/>
    <xf numFmtId="164" fontId="73" fillId="0" borderId="0" xfId="0" applyNumberFormat="1" applyFont="1" applyAlignment="1">
      <alignment horizontal="center"/>
    </xf>
    <xf numFmtId="9" fontId="73" fillId="0" borderId="0" xfId="0" applyNumberFormat="1" applyFont="1"/>
    <xf numFmtId="165" fontId="73" fillId="0" borderId="0" xfId="0" applyNumberFormat="1" applyFont="1" applyAlignment="1">
      <alignment horizontal="center"/>
    </xf>
    <xf numFmtId="164" fontId="73" fillId="6" borderId="1" xfId="1" applyNumberFormat="1" applyFont="1" applyFill="1" applyBorder="1"/>
    <xf numFmtId="0" fontId="77" fillId="5" borderId="1" xfId="0" applyFont="1" applyFill="1" applyBorder="1" applyAlignment="1">
      <alignment horizontal="center" vertical="center"/>
    </xf>
    <xf numFmtId="9" fontId="77" fillId="0" borderId="0" xfId="0" applyNumberFormat="1" applyFont="1" applyAlignment="1">
      <alignment horizontal="center"/>
    </xf>
    <xf numFmtId="165" fontId="73" fillId="0" borderId="0" xfId="0" applyNumberFormat="1" applyFont="1"/>
    <xf numFmtId="10" fontId="73" fillId="0" borderId="0" xfId="0" applyNumberFormat="1" applyFont="1"/>
    <xf numFmtId="0" fontId="0" fillId="18" borderId="0" xfId="0" applyFill="1"/>
    <xf numFmtId="0" fontId="45" fillId="0" borderId="4" xfId="0" applyFont="1" applyBorder="1" applyAlignment="1">
      <alignment horizontal="center" vertical="center" wrapText="1"/>
    </xf>
    <xf numFmtId="165" fontId="0" fillId="4" borderId="4" xfId="0" applyNumberFormat="1" applyFill="1" applyBorder="1" applyAlignment="1">
      <alignment horizontal="center" vertical="center"/>
    </xf>
    <xf numFmtId="0" fontId="0" fillId="26" borderId="1" xfId="0" applyFill="1" applyBorder="1" applyAlignment="1">
      <alignment horizontal="center"/>
    </xf>
    <xf numFmtId="164" fontId="0" fillId="18" borderId="0" xfId="0" applyNumberFormat="1" applyFill="1"/>
    <xf numFmtId="164" fontId="0" fillId="9" borderId="1" xfId="1" applyNumberFormat="1" applyFont="1" applyFill="1" applyBorder="1"/>
    <xf numFmtId="164" fontId="0" fillId="0" borderId="1" xfId="1" applyNumberFormat="1" applyFont="1" applyBorder="1"/>
    <xf numFmtId="164" fontId="0" fillId="0" borderId="0" xfId="0" applyNumberFormat="1" applyAlignment="1">
      <alignment horizontal="center"/>
    </xf>
    <xf numFmtId="0" fontId="73" fillId="2" borderId="1" xfId="0" applyFont="1" applyFill="1" applyBorder="1" applyAlignment="1">
      <alignment horizontal="right"/>
    </xf>
    <xf numFmtId="9" fontId="122" fillId="5" borderId="0" xfId="0" applyNumberFormat="1" applyFont="1" applyFill="1" applyAlignment="1">
      <alignment horizontal="center"/>
    </xf>
    <xf numFmtId="38" fontId="22" fillId="59" borderId="0" xfId="0" applyNumberFormat="1" applyFont="1" applyFill="1"/>
    <xf numFmtId="38" fontId="22" fillId="59" borderId="1" xfId="0" applyNumberFormat="1" applyFont="1" applyFill="1" applyBorder="1"/>
    <xf numFmtId="0" fontId="22" fillId="0" borderId="0" xfId="0" applyFont="1" applyProtection="1">
      <protection hidden="1"/>
    </xf>
    <xf numFmtId="164" fontId="65" fillId="6" borderId="0" xfId="0" applyNumberFormat="1" applyFont="1" applyFill="1"/>
    <xf numFmtId="43" fontId="65" fillId="6" borderId="0" xfId="0" applyNumberFormat="1" applyFont="1" applyFill="1"/>
    <xf numFmtId="0" fontId="12" fillId="0" borderId="0" xfId="0" applyFont="1"/>
    <xf numFmtId="0" fontId="54" fillId="0" borderId="0" xfId="0" applyFont="1" applyAlignment="1">
      <alignment horizontal="right"/>
    </xf>
    <xf numFmtId="0" fontId="11" fillId="0" borderId="0" xfId="0" applyFont="1" applyAlignment="1">
      <alignment horizontal="right"/>
    </xf>
    <xf numFmtId="10" fontId="15" fillId="5" borderId="1" xfId="4" applyNumberFormat="1" applyFont="1" applyFill="1" applyBorder="1"/>
    <xf numFmtId="0" fontId="0" fillId="2" borderId="1" xfId="0" applyFill="1" applyBorder="1" applyAlignment="1">
      <alignment horizontal="center" vertical="center"/>
    </xf>
    <xf numFmtId="171" fontId="0" fillId="0" borderId="0" xfId="0" applyNumberFormat="1"/>
    <xf numFmtId="172" fontId="125" fillId="4" borderId="1" xfId="72" applyFont="1" applyFill="1" applyBorder="1"/>
    <xf numFmtId="0" fontId="126" fillId="5" borderId="1" xfId="0" applyFont="1" applyFill="1" applyBorder="1"/>
    <xf numFmtId="2" fontId="119" fillId="4" borderId="1" xfId="1" applyNumberFormat="1" applyFont="1" applyFill="1" applyBorder="1" applyAlignment="1">
      <alignment horizontal="center" vertical="center"/>
    </xf>
    <xf numFmtId="0" fontId="35" fillId="3" borderId="0" xfId="0" applyFont="1" applyFill="1" applyAlignment="1">
      <alignment horizontal="center"/>
    </xf>
    <xf numFmtId="0" fontId="0" fillId="3" borderId="0" xfId="0" applyFill="1" applyAlignment="1">
      <alignment horizontal="center"/>
    </xf>
    <xf numFmtId="38" fontId="15" fillId="0" borderId="0" xfId="0" applyNumberFormat="1" applyFont="1"/>
    <xf numFmtId="0" fontId="127" fillId="2" borderId="0" xfId="0" applyFont="1" applyFill="1" applyProtection="1">
      <protection hidden="1"/>
    </xf>
    <xf numFmtId="43" fontId="73" fillId="0" borderId="0" xfId="0" applyNumberFormat="1" applyFont="1" applyAlignment="1">
      <alignment horizontal="center"/>
    </xf>
    <xf numFmtId="0" fontId="128" fillId="2" borderId="0" xfId="0" applyFont="1" applyFill="1"/>
    <xf numFmtId="0" fontId="130" fillId="2" borderId="0" xfId="0" applyFont="1" applyFill="1"/>
    <xf numFmtId="164" fontId="131" fillId="4" borderId="1" xfId="1" applyNumberFormat="1" applyFont="1" applyFill="1" applyBorder="1" applyAlignment="1" applyProtection="1">
      <alignment horizontal="center"/>
    </xf>
    <xf numFmtId="0" fontId="129" fillId="0" borderId="0" xfId="0" applyFont="1"/>
    <xf numFmtId="2" fontId="132" fillId="0" borderId="0" xfId="21" applyNumberFormat="1" applyFont="1" applyAlignment="1">
      <alignment horizontal="center"/>
    </xf>
    <xf numFmtId="164" fontId="133" fillId="0" borderId="0" xfId="0" applyNumberFormat="1" applyFont="1"/>
    <xf numFmtId="0" fontId="133" fillId="0" borderId="0" xfId="0" applyFont="1"/>
    <xf numFmtId="164" fontId="60" fillId="0" borderId="0" xfId="0" applyNumberFormat="1" applyFont="1"/>
    <xf numFmtId="164" fontId="60" fillId="0" borderId="0" xfId="1" applyNumberFormat="1" applyFont="1"/>
    <xf numFmtId="1" fontId="60" fillId="0" borderId="0" xfId="1" applyNumberFormat="1" applyFont="1" applyAlignment="1">
      <alignment horizontal="center"/>
    </xf>
    <xf numFmtId="164" fontId="45" fillId="0" borderId="0" xfId="0" applyNumberFormat="1" applyFont="1"/>
    <xf numFmtId="164" fontId="66" fillId="0" borderId="0" xfId="0" applyNumberFormat="1" applyFont="1"/>
    <xf numFmtId="38" fontId="23" fillId="0" borderId="0" xfId="0" applyNumberFormat="1" applyFont="1"/>
    <xf numFmtId="164" fontId="66" fillId="0" borderId="0" xfId="1" applyNumberFormat="1" applyFont="1"/>
    <xf numFmtId="0" fontId="10" fillId="0" borderId="0" xfId="0" applyFont="1"/>
    <xf numFmtId="165" fontId="129" fillId="4" borderId="1" xfId="4" applyNumberFormat="1" applyFont="1" applyFill="1" applyBorder="1" applyAlignment="1" applyProtection="1">
      <alignment horizontal="center"/>
    </xf>
    <xf numFmtId="176" fontId="0" fillId="0" borderId="0" xfId="0" applyNumberFormat="1"/>
    <xf numFmtId="170" fontId="9" fillId="5" borderId="1" xfId="1" applyNumberFormat="1" applyFont="1" applyFill="1" applyBorder="1" applyAlignment="1">
      <alignment horizontal="center"/>
    </xf>
    <xf numFmtId="38" fontId="77" fillId="5" borderId="1" xfId="0" applyNumberFormat="1" applyFont="1" applyFill="1" applyBorder="1"/>
    <xf numFmtId="0" fontId="136" fillId="0" borderId="0" xfId="0" applyFont="1" applyAlignment="1" applyProtection="1">
      <alignment horizontal="right"/>
      <protection hidden="1"/>
    </xf>
    <xf numFmtId="0" fontId="8" fillId="0" borderId="0" xfId="0" applyFont="1" applyAlignment="1">
      <alignment horizontal="right"/>
    </xf>
    <xf numFmtId="38" fontId="73" fillId="11" borderId="1" xfId="0" applyNumberFormat="1" applyFont="1" applyFill="1" applyBorder="1" applyProtection="1">
      <protection hidden="1"/>
    </xf>
    <xf numFmtId="38" fontId="87" fillId="3" borderId="0" xfId="0" applyNumberFormat="1" applyFont="1" applyFill="1"/>
    <xf numFmtId="165" fontId="69" fillId="0" borderId="0" xfId="4" applyNumberFormat="1" applyFont="1" applyAlignment="1">
      <alignment vertical="top"/>
    </xf>
    <xf numFmtId="0" fontId="72" fillId="5" borderId="1" xfId="0" applyFont="1" applyFill="1" applyBorder="1" applyAlignment="1">
      <alignment horizontal="center"/>
    </xf>
    <xf numFmtId="0" fontId="72" fillId="6" borderId="1" xfId="0" applyFont="1" applyFill="1" applyBorder="1" applyAlignment="1">
      <alignment horizontal="center"/>
    </xf>
    <xf numFmtId="0" fontId="43" fillId="0" borderId="0" xfId="0" applyFont="1" applyAlignment="1">
      <alignment horizontal="center"/>
    </xf>
    <xf numFmtId="0" fontId="7" fillId="0" borderId="0" xfId="0" applyFont="1"/>
    <xf numFmtId="14" fontId="0" fillId="0" borderId="0" xfId="0" applyNumberFormat="1"/>
    <xf numFmtId="0" fontId="131" fillId="2" borderId="0" xfId="0" applyFont="1" applyFill="1" applyAlignment="1">
      <alignment horizontal="right"/>
    </xf>
    <xf numFmtId="0" fontId="0" fillId="0" borderId="0" xfId="0" quotePrefix="1" applyAlignment="1">
      <alignment horizontal="center" vertical="top" wrapText="1"/>
    </xf>
    <xf numFmtId="9" fontId="0" fillId="0" borderId="0" xfId="4" applyFont="1" applyBorder="1" applyAlignment="1">
      <alignment horizontal="center" vertical="top" wrapText="1"/>
    </xf>
    <xf numFmtId="9" fontId="0" fillId="0" borderId="0" xfId="0" applyNumberFormat="1" applyAlignment="1">
      <alignment horizontal="center" vertical="top" wrapText="1"/>
    </xf>
    <xf numFmtId="9" fontId="0" fillId="0" borderId="20" xfId="4" applyFont="1" applyBorder="1" applyAlignment="1">
      <alignment horizontal="center" vertical="top" wrapText="1"/>
    </xf>
    <xf numFmtId="0" fontId="6" fillId="0" borderId="0" xfId="0" applyFont="1"/>
    <xf numFmtId="0" fontId="68" fillId="0" borderId="0" xfId="0" applyFont="1" applyAlignment="1">
      <alignment horizontal="center" vertical="center"/>
    </xf>
    <xf numFmtId="43" fontId="22" fillId="0" borderId="0" xfId="0" applyNumberFormat="1" applyFont="1"/>
    <xf numFmtId="0" fontId="23" fillId="2" borderId="0" xfId="0" applyFont="1" applyFill="1"/>
    <xf numFmtId="10" fontId="0" fillId="0" borderId="0" xfId="0" applyNumberFormat="1"/>
    <xf numFmtId="0" fontId="66" fillId="0" borderId="0" xfId="0" applyFont="1"/>
    <xf numFmtId="164" fontId="119" fillId="0" borderId="1" xfId="1" applyNumberFormat="1" applyFont="1" applyFill="1" applyBorder="1"/>
    <xf numFmtId="164" fontId="22" fillId="0" borderId="1" xfId="1" applyNumberFormat="1" applyFont="1" applyFill="1" applyBorder="1"/>
    <xf numFmtId="43" fontId="140" fillId="0" borderId="1" xfId="0" applyNumberFormat="1" applyFont="1" applyBorder="1"/>
    <xf numFmtId="0" fontId="22" fillId="0" borderId="1" xfId="0" applyFont="1" applyBorder="1"/>
    <xf numFmtId="164" fontId="0" fillId="0" borderId="1" xfId="1" applyNumberFormat="1" applyFont="1" applyFill="1" applyBorder="1"/>
    <xf numFmtId="165" fontId="0" fillId="0" borderId="1" xfId="4" applyNumberFormat="1" applyFont="1" applyFill="1" applyBorder="1" applyAlignment="1">
      <alignment horizontal="center"/>
    </xf>
    <xf numFmtId="0" fontId="0" fillId="0" borderId="1" xfId="0" applyBorder="1"/>
    <xf numFmtId="9" fontId="22" fillId="0" borderId="0" xfId="4" applyFont="1" applyFill="1" applyAlignment="1">
      <alignment horizontal="center"/>
    </xf>
    <xf numFmtId="2" fontId="80" fillId="0" borderId="1" xfId="0" applyNumberFormat="1" applyFont="1" applyBorder="1"/>
    <xf numFmtId="2" fontId="0" fillId="0" borderId="1" xfId="0" applyNumberFormat="1" applyBorder="1"/>
    <xf numFmtId="2" fontId="22" fillId="0" borderId="1" xfId="0" applyNumberFormat="1" applyFont="1" applyBorder="1" applyAlignment="1">
      <alignment horizontal="center"/>
    </xf>
    <xf numFmtId="164" fontId="0" fillId="0" borderId="0" xfId="1" applyNumberFormat="1" applyFont="1" applyFill="1"/>
    <xf numFmtId="164" fontId="21" fillId="0" borderId="0" xfId="1" applyNumberFormat="1" applyFont="1" applyFill="1"/>
    <xf numFmtId="164" fontId="0" fillId="0" borderId="1" xfId="0" applyNumberFormat="1" applyBorder="1"/>
    <xf numFmtId="0" fontId="15" fillId="0" borderId="1" xfId="0" applyFont="1" applyBorder="1" applyAlignment="1">
      <alignment horizontal="center"/>
    </xf>
    <xf numFmtId="38" fontId="66" fillId="0" borderId="1" xfId="0" applyNumberFormat="1" applyFont="1" applyBorder="1"/>
    <xf numFmtId="38" fontId="15" fillId="0" borderId="1" xfId="0" applyNumberFormat="1" applyFont="1" applyBorder="1"/>
    <xf numFmtId="164" fontId="15" fillId="0" borderId="0" xfId="1" applyNumberFormat="1" applyFont="1" applyFill="1"/>
    <xf numFmtId="165" fontId="15" fillId="0" borderId="0" xfId="4" applyNumberFormat="1" applyFont="1" applyFill="1"/>
    <xf numFmtId="164" fontId="23" fillId="0" borderId="1" xfId="0" applyNumberFormat="1" applyFont="1" applyBorder="1"/>
    <xf numFmtId="0" fontId="65" fillId="0" borderId="0" xfId="0" applyFont="1" applyAlignment="1">
      <alignment horizontal="right"/>
    </xf>
    <xf numFmtId="164" fontId="65" fillId="0" borderId="0" xfId="0" applyNumberFormat="1" applyFont="1"/>
    <xf numFmtId="0" fontId="118" fillId="0" borderId="1" xfId="0" applyFont="1" applyBorder="1" applyAlignment="1">
      <alignment horizontal="left"/>
    </xf>
    <xf numFmtId="164" fontId="73" fillId="0" borderId="1" xfId="0" applyNumberFormat="1" applyFont="1" applyBorder="1"/>
    <xf numFmtId="164" fontId="141" fillId="0" borderId="0" xfId="0" applyNumberFormat="1" applyFont="1"/>
    <xf numFmtId="0" fontId="139" fillId="0" borderId="0" xfId="0" applyFont="1"/>
    <xf numFmtId="164" fontId="139" fillId="0" borderId="0" xfId="0" applyNumberFormat="1" applyFont="1"/>
    <xf numFmtId="43" fontId="34" fillId="0" borderId="0" xfId="0" applyNumberFormat="1" applyFont="1" applyAlignment="1">
      <alignment horizontal="right"/>
    </xf>
    <xf numFmtId="0" fontId="75" fillId="0" borderId="0" xfId="0" applyFont="1"/>
    <xf numFmtId="0" fontId="50" fillId="0" borderId="0" xfId="0" applyFont="1" applyAlignment="1" applyProtection="1">
      <alignment horizontal="right"/>
      <protection hidden="1"/>
    </xf>
    <xf numFmtId="0" fontId="37" fillId="0" borderId="0" xfId="0" applyFont="1" applyAlignment="1" applyProtection="1">
      <alignment horizontal="right"/>
      <protection hidden="1"/>
    </xf>
    <xf numFmtId="38" fontId="34" fillId="0" borderId="0" xfId="0" applyNumberFormat="1" applyFont="1" applyAlignment="1" applyProtection="1">
      <alignment horizontal="right"/>
      <protection hidden="1"/>
    </xf>
    <xf numFmtId="41" fontId="37" fillId="0" borderId="0" xfId="0" applyNumberFormat="1" applyFont="1"/>
    <xf numFmtId="0" fontId="38" fillId="0" borderId="0" xfId="2" applyFont="1" applyFill="1" applyProtection="1">
      <protection hidden="1"/>
    </xf>
    <xf numFmtId="0" fontId="37" fillId="0" borderId="0" xfId="0" applyFont="1" applyAlignment="1">
      <alignment horizontal="right"/>
    </xf>
    <xf numFmtId="0" fontId="40" fillId="0" borderId="0" xfId="0" applyFont="1" applyProtection="1">
      <protection hidden="1"/>
    </xf>
    <xf numFmtId="41" fontId="50" fillId="0" borderId="0" xfId="1" applyNumberFormat="1" applyFont="1" applyFill="1" applyProtection="1">
      <protection hidden="1"/>
    </xf>
    <xf numFmtId="0" fontId="78" fillId="0" borderId="0" xfId="0" applyFont="1" applyAlignment="1" applyProtection="1">
      <alignment horizontal="right"/>
      <protection hidden="1"/>
    </xf>
    <xf numFmtId="41" fontId="78" fillId="0" borderId="0" xfId="0" applyNumberFormat="1" applyFont="1" applyProtection="1">
      <protection hidden="1"/>
    </xf>
    <xf numFmtId="164" fontId="37" fillId="0" borderId="0" xfId="1" applyNumberFormat="1" applyFont="1" applyFill="1" applyProtection="1">
      <protection hidden="1"/>
    </xf>
    <xf numFmtId="41" fontId="39" fillId="0" borderId="0" xfId="0" applyNumberFormat="1" applyFont="1" applyProtection="1">
      <protection hidden="1"/>
    </xf>
    <xf numFmtId="41" fontId="37" fillId="0" borderId="0" xfId="0" applyNumberFormat="1" applyFont="1" applyProtection="1">
      <protection hidden="1"/>
    </xf>
    <xf numFmtId="0" fontId="83" fillId="0" borderId="0" xfId="0" applyFont="1"/>
    <xf numFmtId="38" fontId="83" fillId="0" borderId="0" xfId="0" applyNumberFormat="1" applyFont="1"/>
    <xf numFmtId="0" fontId="83" fillId="0" borderId="0" xfId="0" applyFont="1" applyAlignment="1">
      <alignment horizontal="right"/>
    </xf>
    <xf numFmtId="164" fontId="83" fillId="0" borderId="0" xfId="0" applyNumberFormat="1" applyFont="1"/>
    <xf numFmtId="0" fontId="134" fillId="0" borderId="0" xfId="0" applyFont="1"/>
    <xf numFmtId="164" fontId="45" fillId="0" borderId="0" xfId="1" applyNumberFormat="1" applyFont="1" applyFill="1"/>
    <xf numFmtId="164" fontId="45" fillId="0" borderId="0" xfId="1" applyNumberFormat="1" applyFont="1" applyFill="1" applyBorder="1"/>
    <xf numFmtId="0" fontId="45" fillId="0" borderId="0" xfId="0" applyFont="1" applyAlignment="1">
      <alignment horizontal="left"/>
    </xf>
    <xf numFmtId="38" fontId="45" fillId="0" borderId="0" xfId="0" applyNumberFormat="1" applyFont="1"/>
    <xf numFmtId="0" fontId="134" fillId="0" borderId="0" xfId="0" applyFont="1" applyAlignment="1">
      <alignment horizontal="left"/>
    </xf>
    <xf numFmtId="164" fontId="71" fillId="5" borderId="1" xfId="0" applyNumberFormat="1" applyFont="1" applyFill="1" applyBorder="1"/>
    <xf numFmtId="164" fontId="71" fillId="0" borderId="0" xfId="0" applyNumberFormat="1" applyFont="1"/>
    <xf numFmtId="0" fontId="71" fillId="0" borderId="0" xfId="0" applyFont="1"/>
    <xf numFmtId="164" fontId="71" fillId="0" borderId="0" xfId="0" applyNumberFormat="1" applyFont="1" applyAlignment="1">
      <alignment horizontal="right"/>
    </xf>
    <xf numFmtId="164" fontId="71" fillId="5" borderId="0" xfId="0" applyNumberFormat="1" applyFont="1" applyFill="1"/>
    <xf numFmtId="164" fontId="71" fillId="24" borderId="1" xfId="0" applyNumberFormat="1" applyFont="1" applyFill="1" applyBorder="1"/>
    <xf numFmtId="17" fontId="121" fillId="23" borderId="1" xfId="0" applyNumberFormat="1" applyFont="1" applyFill="1" applyBorder="1" applyAlignment="1">
      <alignment horizontal="center"/>
    </xf>
    <xf numFmtId="164" fontId="62" fillId="0" borderId="0" xfId="1" applyNumberFormat="1" applyFont="1" applyFill="1"/>
    <xf numFmtId="0" fontId="5" fillId="0" borderId="0" xfId="0" applyFont="1" applyAlignment="1">
      <alignment horizontal="right"/>
    </xf>
    <xf numFmtId="9" fontId="23" fillId="0" borderId="0" xfId="4" applyFont="1" applyAlignment="1">
      <alignment horizontal="center"/>
    </xf>
    <xf numFmtId="0" fontId="139" fillId="0" borderId="0" xfId="0" applyFont="1" applyAlignment="1">
      <alignment horizontal="right"/>
    </xf>
    <xf numFmtId="0" fontId="142" fillId="0" borderId="0" xfId="0" applyFont="1" applyAlignment="1">
      <alignment horizontal="right"/>
    </xf>
    <xf numFmtId="164" fontId="142" fillId="0" borderId="0" xfId="0" applyNumberFormat="1" applyFont="1"/>
    <xf numFmtId="0" fontId="139" fillId="0" borderId="1" xfId="0" applyFont="1" applyBorder="1" applyAlignment="1">
      <alignment horizontal="center"/>
    </xf>
    <xf numFmtId="164" fontId="24" fillId="0" borderId="0" xfId="0" applyNumberFormat="1" applyFont="1"/>
    <xf numFmtId="9" fontId="143" fillId="0" borderId="0" xfId="4" applyFont="1" applyFill="1" applyBorder="1"/>
    <xf numFmtId="164" fontId="62" fillId="2" borderId="1" xfId="1" applyNumberFormat="1" applyFont="1" applyFill="1" applyBorder="1"/>
    <xf numFmtId="164" fontId="13" fillId="9" borderId="1" xfId="1" applyNumberFormat="1" applyFont="1" applyFill="1" applyBorder="1"/>
    <xf numFmtId="164" fontId="14" fillId="9" borderId="1" xfId="1" applyNumberFormat="1" applyFont="1" applyFill="1" applyBorder="1"/>
    <xf numFmtId="0" fontId="13" fillId="2" borderId="1" xfId="0" applyFont="1" applyFill="1" applyBorder="1" applyAlignment="1">
      <alignment horizontal="center"/>
    </xf>
    <xf numFmtId="0" fontId="4" fillId="2" borderId="0" xfId="0" applyFont="1" applyFill="1" applyAlignment="1">
      <alignment horizontal="right"/>
    </xf>
    <xf numFmtId="164" fontId="92" fillId="0" borderId="0" xfId="1" applyNumberFormat="1" applyFont="1" applyFill="1" applyProtection="1">
      <protection hidden="1"/>
    </xf>
    <xf numFmtId="0" fontId="0" fillId="0" borderId="0" xfId="0" applyAlignment="1">
      <alignment vertical="center"/>
    </xf>
    <xf numFmtId="0" fontId="0" fillId="0" borderId="0" xfId="0" applyAlignment="1">
      <alignment vertical="center" wrapText="1"/>
    </xf>
    <xf numFmtId="164" fontId="142" fillId="2" borderId="33" xfId="0" applyNumberFormat="1" applyFont="1" applyFill="1" applyBorder="1"/>
    <xf numFmtId="164" fontId="145" fillId="0" borderId="0" xfId="0" applyNumberFormat="1" applyFont="1" applyAlignment="1">
      <alignment horizontal="right"/>
    </xf>
    <xf numFmtId="22" fontId="0" fillId="0" borderId="0" xfId="0" applyNumberFormat="1"/>
    <xf numFmtId="2" fontId="0" fillId="0" borderId="0" xfId="0" applyNumberFormat="1"/>
    <xf numFmtId="178" fontId="0" fillId="0" borderId="0" xfId="0" applyNumberFormat="1"/>
    <xf numFmtId="179" fontId="0" fillId="0" borderId="0" xfId="0" applyNumberFormat="1"/>
    <xf numFmtId="180" fontId="0" fillId="0" borderId="0" xfId="0" applyNumberFormat="1"/>
    <xf numFmtId="0" fontId="24" fillId="0" borderId="0" xfId="0" applyFont="1" applyAlignment="1">
      <alignment vertical="center"/>
    </xf>
    <xf numFmtId="0" fontId="53" fillId="0" borderId="0" xfId="0" applyFont="1" applyAlignment="1" applyProtection="1">
      <alignment horizontal="center" vertical="center"/>
      <protection hidden="1"/>
    </xf>
    <xf numFmtId="38" fontId="55" fillId="2" borderId="1" xfId="0" applyNumberFormat="1" applyFont="1" applyFill="1" applyBorder="1"/>
    <xf numFmtId="38" fontId="34" fillId="2" borderId="1" xfId="0" applyNumberFormat="1" applyFont="1" applyFill="1" applyBorder="1"/>
    <xf numFmtId="0" fontId="146" fillId="0" borderId="0" xfId="0" applyFont="1"/>
    <xf numFmtId="0" fontId="3" fillId="0" borderId="0" xfId="0" applyFont="1"/>
    <xf numFmtId="38" fontId="148" fillId="3" borderId="0" xfId="0" applyNumberFormat="1" applyFont="1" applyFill="1"/>
    <xf numFmtId="0" fontId="149" fillId="0" borderId="0" xfId="0" applyFont="1"/>
    <xf numFmtId="0" fontId="140" fillId="0" borderId="0" xfId="0" applyFont="1"/>
    <xf numFmtId="0" fontId="30" fillId="2" borderId="1" xfId="0" applyFont="1" applyFill="1" applyBorder="1" applyAlignment="1">
      <alignment horizontal="center"/>
    </xf>
    <xf numFmtId="0" fontId="138" fillId="0" borderId="1" xfId="0" applyFont="1" applyBorder="1" applyAlignment="1">
      <alignment horizontal="center"/>
    </xf>
    <xf numFmtId="0" fontId="124" fillId="0" borderId="0" xfId="0" applyFont="1" applyAlignment="1">
      <alignment horizontal="center"/>
    </xf>
    <xf numFmtId="0" fontId="30" fillId="0" borderId="0" xfId="0" applyFont="1" applyAlignment="1">
      <alignment horizontal="right"/>
    </xf>
    <xf numFmtId="164" fontId="43" fillId="21" borderId="1" xfId="1" applyNumberFormat="1" applyFont="1" applyFill="1" applyBorder="1"/>
    <xf numFmtId="164" fontId="43" fillId="62" borderId="1" xfId="1" applyNumberFormat="1" applyFont="1" applyFill="1" applyBorder="1"/>
    <xf numFmtId="169" fontId="0" fillId="21" borderId="1" xfId="4" applyNumberFormat="1" applyFont="1" applyFill="1" applyBorder="1"/>
    <xf numFmtId="164" fontId="43" fillId="60" borderId="1" xfId="1" applyNumberFormat="1" applyFont="1" applyFill="1" applyBorder="1"/>
    <xf numFmtId="164" fontId="43" fillId="60" borderId="3" xfId="1" applyNumberFormat="1" applyFont="1" applyFill="1" applyBorder="1"/>
    <xf numFmtId="10" fontId="0" fillId="0" borderId="0" xfId="4" applyNumberFormat="1" applyFont="1" applyAlignment="1">
      <alignment horizontal="center"/>
    </xf>
    <xf numFmtId="0" fontId="0" fillId="2" borderId="1" xfId="0" quotePrefix="1" applyFill="1" applyBorder="1" applyAlignment="1">
      <alignment horizontal="center"/>
    </xf>
    <xf numFmtId="165" fontId="63" fillId="60" borderId="1" xfId="4" applyNumberFormat="1" applyFont="1" applyFill="1" applyBorder="1" applyAlignment="1">
      <alignment horizontal="center"/>
    </xf>
    <xf numFmtId="0" fontId="123" fillId="0" borderId="0" xfId="0" applyFont="1" applyAlignment="1">
      <alignment horizontal="right"/>
    </xf>
    <xf numFmtId="181" fontId="2" fillId="21" borderId="1" xfId="1" applyNumberFormat="1" applyFont="1" applyFill="1" applyBorder="1"/>
    <xf numFmtId="164" fontId="2" fillId="60" borderId="1" xfId="1" applyNumberFormat="1" applyFont="1" applyFill="1" applyBorder="1"/>
    <xf numFmtId="10" fontId="63" fillId="60" borderId="1" xfId="4" applyNumberFormat="1" applyFont="1" applyFill="1" applyBorder="1" applyAlignment="1">
      <alignment horizontal="center"/>
    </xf>
    <xf numFmtId="164" fontId="19" fillId="0" borderId="0" xfId="0" applyNumberFormat="1" applyFont="1"/>
    <xf numFmtId="0" fontId="19" fillId="0" borderId="0" xfId="0" applyFont="1"/>
    <xf numFmtId="0" fontId="0" fillId="2" borderId="0" xfId="0" applyFill="1" applyAlignment="1">
      <alignment horizontal="center"/>
    </xf>
    <xf numFmtId="164" fontId="91" fillId="60" borderId="1" xfId="0" applyNumberFormat="1" applyFont="1" applyFill="1" applyBorder="1"/>
    <xf numFmtId="0" fontId="67" fillId="21" borderId="7" xfId="0" applyFont="1" applyFill="1" applyBorder="1" applyAlignment="1">
      <alignment horizontal="left"/>
    </xf>
    <xf numFmtId="0" fontId="59" fillId="21" borderId="18" xfId="0" applyFont="1" applyFill="1" applyBorder="1" applyAlignment="1">
      <alignment horizontal="left"/>
    </xf>
    <xf numFmtId="0" fontId="59" fillId="21" borderId="8" xfId="0" applyFont="1" applyFill="1" applyBorder="1" applyAlignment="1">
      <alignment horizontal="left"/>
    </xf>
    <xf numFmtId="0" fontId="59" fillId="21" borderId="7" xfId="0" applyFont="1" applyFill="1" applyBorder="1" applyAlignment="1">
      <alignment horizontal="left"/>
    </xf>
    <xf numFmtId="0" fontId="3" fillId="2" borderId="0" xfId="0" applyFont="1" applyFill="1"/>
    <xf numFmtId="0" fontId="0" fillId="21" borderId="1" xfId="0" applyFill="1" applyBorder="1" applyAlignment="1">
      <alignment horizontal="left"/>
    </xf>
    <xf numFmtId="41" fontId="52" fillId="63" borderId="1" xfId="1" applyNumberFormat="1" applyFont="1" applyFill="1" applyBorder="1" applyProtection="1">
      <protection locked="0"/>
    </xf>
    <xf numFmtId="176" fontId="0" fillId="21" borderId="1" xfId="3" applyNumberFormat="1" applyFont="1" applyFill="1" applyBorder="1"/>
    <xf numFmtId="0" fontId="0" fillId="21" borderId="1" xfId="0" applyFill="1" applyBorder="1" applyAlignment="1">
      <alignment horizontal="right"/>
    </xf>
    <xf numFmtId="10" fontId="49" fillId="4" borderId="7" xfId="4" applyNumberFormat="1" applyFont="1" applyFill="1" applyBorder="1" applyAlignment="1" applyProtection="1">
      <alignment horizontal="center"/>
      <protection locked="0"/>
    </xf>
    <xf numFmtId="3" fontId="48" fillId="4" borderId="1" xfId="0" applyNumberFormat="1" applyFont="1" applyFill="1" applyBorder="1" applyAlignment="1" applyProtection="1">
      <alignment horizontal="center"/>
      <protection locked="0"/>
    </xf>
    <xf numFmtId="176" fontId="37" fillId="0" borderId="0" xfId="0" applyNumberFormat="1" applyFont="1" applyProtection="1">
      <protection hidden="1"/>
    </xf>
    <xf numFmtId="182" fontId="62" fillId="4" borderId="1" xfId="1" applyNumberFormat="1" applyFont="1" applyFill="1" applyBorder="1" applyAlignment="1" applyProtection="1">
      <alignment horizontal="center" vertical="center"/>
      <protection locked="0"/>
    </xf>
    <xf numFmtId="0" fontId="155" fillId="0" borderId="0" xfId="0" applyFont="1"/>
    <xf numFmtId="0" fontId="90" fillId="0" borderId="0" xfId="0" applyFont="1" applyAlignment="1">
      <alignment horizontal="left"/>
    </xf>
    <xf numFmtId="0" fontId="132" fillId="0" borderId="0" xfId="0" applyFont="1" applyAlignment="1">
      <alignment horizontal="center" vertical="center"/>
    </xf>
    <xf numFmtId="0" fontId="156" fillId="0" borderId="0" xfId="0" applyFont="1" applyAlignment="1">
      <alignment horizontal="right"/>
    </xf>
    <xf numFmtId="0" fontId="29" fillId="0" borderId="0" xfId="0" applyFont="1"/>
    <xf numFmtId="0" fontId="90" fillId="0" borderId="0" xfId="0" applyFont="1" applyAlignment="1">
      <alignment horizontal="center" vertical="center"/>
    </xf>
    <xf numFmtId="0" fontId="61" fillId="10" borderId="22" xfId="0" applyFont="1" applyFill="1" applyBorder="1" applyAlignment="1">
      <alignment horizontal="center" vertical="center" wrapText="1"/>
    </xf>
    <xf numFmtId="0" fontId="61" fillId="10" borderId="1" xfId="0" applyFont="1" applyFill="1" applyBorder="1" applyAlignment="1">
      <alignment horizontal="center" vertical="center" wrapText="1"/>
    </xf>
    <xf numFmtId="0" fontId="61" fillId="10" borderId="23" xfId="0" applyFont="1" applyFill="1" applyBorder="1" applyAlignment="1">
      <alignment horizontal="center" vertical="center" wrapText="1"/>
    </xf>
    <xf numFmtId="0" fontId="158" fillId="62" borderId="9" xfId="0" applyFont="1" applyFill="1" applyBorder="1"/>
    <xf numFmtId="0" fontId="114" fillId="62" borderId="10" xfId="0" applyFont="1" applyFill="1" applyBorder="1" applyAlignment="1">
      <alignment horizontal="left"/>
    </xf>
    <xf numFmtId="0" fontId="114" fillId="62" borderId="11" xfId="0" applyFont="1" applyFill="1" applyBorder="1" applyAlignment="1">
      <alignment horizontal="left"/>
    </xf>
    <xf numFmtId="0" fontId="90" fillId="0" borderId="0" xfId="0" applyFont="1" applyAlignment="1">
      <alignment horizontal="center"/>
    </xf>
    <xf numFmtId="0" fontId="159" fillId="62" borderId="12" xfId="0" applyFont="1" applyFill="1" applyBorder="1" applyAlignment="1">
      <alignment horizontal="left"/>
    </xf>
    <xf numFmtId="0" fontId="114" fillId="62" borderId="0" xfId="0" applyFont="1" applyFill="1" applyAlignment="1">
      <alignment horizontal="left"/>
    </xf>
    <xf numFmtId="0" fontId="114" fillId="62" borderId="35" xfId="0" applyFont="1" applyFill="1" applyBorder="1" applyAlignment="1">
      <alignment horizontal="left"/>
    </xf>
    <xf numFmtId="0" fontId="29" fillId="62" borderId="12" xfId="0" applyFont="1" applyFill="1" applyBorder="1"/>
    <xf numFmtId="0" fontId="29" fillId="62" borderId="0" xfId="0" applyFont="1" applyFill="1" applyAlignment="1">
      <alignment horizontal="right"/>
    </xf>
    <xf numFmtId="164" fontId="29" fillId="62" borderId="35" xfId="0" applyNumberFormat="1" applyFont="1" applyFill="1" applyBorder="1"/>
    <xf numFmtId="2" fontId="89" fillId="21" borderId="1" xfId="5" applyNumberFormat="1" applyFont="1" applyFill="1" applyBorder="1" applyAlignment="1" applyProtection="1">
      <alignment horizontal="center"/>
      <protection locked="0"/>
    </xf>
    <xf numFmtId="3" fontId="61" fillId="65" borderId="1" xfId="0" applyNumberFormat="1" applyFont="1" applyFill="1" applyBorder="1" applyAlignment="1">
      <alignment horizontal="center"/>
    </xf>
    <xf numFmtId="164" fontId="0" fillId="0" borderId="0" xfId="1" applyNumberFormat="1" applyFont="1" applyProtection="1"/>
    <xf numFmtId="43" fontId="29" fillId="62" borderId="0" xfId="0" applyNumberFormat="1" applyFont="1" applyFill="1" applyAlignment="1">
      <alignment horizontal="right"/>
    </xf>
    <xf numFmtId="0" fontId="29" fillId="60" borderId="12" xfId="0" applyFont="1" applyFill="1" applyBorder="1"/>
    <xf numFmtId="0" fontId="114" fillId="60" borderId="0" xfId="0" applyFont="1" applyFill="1" applyAlignment="1">
      <alignment horizontal="right"/>
    </xf>
    <xf numFmtId="164" fontId="65" fillId="60" borderId="35" xfId="0" applyNumberFormat="1" applyFont="1" applyFill="1" applyBorder="1"/>
    <xf numFmtId="0" fontId="114" fillId="62" borderId="0" xfId="0" applyFont="1" applyFill="1" applyAlignment="1">
      <alignment horizontal="right"/>
    </xf>
    <xf numFmtId="0" fontId="29" fillId="62" borderId="35" xfId="0" applyFont="1" applyFill="1" applyBorder="1"/>
    <xf numFmtId="0" fontId="29" fillId="60" borderId="13" xfId="0" applyFont="1" applyFill="1" applyBorder="1"/>
    <xf numFmtId="0" fontId="160" fillId="60" borderId="14" xfId="0" applyFont="1" applyFill="1" applyBorder="1" applyAlignment="1">
      <alignment horizontal="right"/>
    </xf>
    <xf numFmtId="164" fontId="117" fillId="2" borderId="33" xfId="0" applyNumberFormat="1" applyFont="1" applyFill="1" applyBorder="1"/>
    <xf numFmtId="164" fontId="138" fillId="2" borderId="1" xfId="0" applyNumberFormat="1" applyFont="1" applyFill="1" applyBorder="1"/>
    <xf numFmtId="0" fontId="63" fillId="0" borderId="1" xfId="0" applyFont="1" applyBorder="1" applyAlignment="1">
      <alignment horizontal="center"/>
    </xf>
    <xf numFmtId="3" fontId="0" fillId="0" borderId="0" xfId="0" applyNumberFormat="1"/>
    <xf numFmtId="0" fontId="0" fillId="8" borderId="0" xfId="0" applyFill="1"/>
    <xf numFmtId="49" fontId="163" fillId="0" borderId="0" xfId="84" applyNumberFormat="1" applyFont="1" applyAlignment="1">
      <alignment horizontal="center"/>
    </xf>
    <xf numFmtId="0" fontId="0" fillId="0" borderId="1" xfId="0" applyBorder="1" applyAlignment="1">
      <alignment horizontal="right"/>
    </xf>
    <xf numFmtId="10" fontId="0" fillId="64" borderId="1" xfId="0" applyNumberFormat="1" applyFill="1" applyBorder="1" applyAlignment="1" applyProtection="1">
      <alignment horizontal="center"/>
      <protection locked="0"/>
    </xf>
    <xf numFmtId="10" fontId="0" fillId="18" borderId="1" xfId="0" applyNumberFormat="1" applyFill="1" applyBorder="1" applyAlignment="1">
      <alignment horizontal="center"/>
    </xf>
    <xf numFmtId="176" fontId="0" fillId="64" borderId="1" xfId="3" applyNumberFormat="1" applyFont="1" applyFill="1" applyBorder="1" applyProtection="1">
      <protection locked="0"/>
    </xf>
    <xf numFmtId="179" fontId="164" fillId="0" borderId="0" xfId="84" applyNumberFormat="1" applyFont="1" applyAlignment="1">
      <alignment horizontal="center"/>
    </xf>
    <xf numFmtId="41" fontId="0" fillId="0" borderId="1" xfId="0" applyNumberFormat="1" applyBorder="1" applyAlignment="1">
      <alignment horizontal="right"/>
    </xf>
    <xf numFmtId="0" fontId="0" fillId="21" borderId="1" xfId="0" applyFill="1" applyBorder="1" applyAlignment="1" applyProtection="1">
      <alignment horizontal="center"/>
      <protection locked="0"/>
    </xf>
    <xf numFmtId="2" fontId="164" fillId="8" borderId="1" xfId="84" applyNumberFormat="1" applyFont="1" applyFill="1" applyBorder="1" applyAlignment="1">
      <alignment horizontal="center"/>
    </xf>
    <xf numFmtId="0" fontId="63" fillId="2" borderId="1" xfId="0" applyFont="1" applyFill="1" applyBorder="1" applyAlignment="1">
      <alignment horizontal="center"/>
    </xf>
    <xf numFmtId="165" fontId="0" fillId="21" borderId="1" xfId="0" applyNumberFormat="1" applyFill="1" applyBorder="1" applyAlignment="1">
      <alignment horizontal="center"/>
    </xf>
    <xf numFmtId="0" fontId="161" fillId="0" borderId="0" xfId="0" applyFont="1" applyAlignment="1">
      <alignment horizontal="center"/>
    </xf>
    <xf numFmtId="164" fontId="0" fillId="12" borderId="1" xfId="0" applyNumberFormat="1" applyFill="1" applyBorder="1"/>
    <xf numFmtId="0" fontId="0" fillId="15" borderId="0" xfId="0" applyFill="1"/>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92" fillId="10" borderId="1" xfId="0" applyFont="1" applyFill="1" applyBorder="1" applyAlignment="1">
      <alignment horizontal="center" vertical="center" wrapText="1"/>
    </xf>
    <xf numFmtId="0" fontId="92" fillId="0" borderId="1" xfId="0" applyFont="1" applyBorder="1" applyAlignment="1">
      <alignment horizontal="center" vertical="center" wrapText="1"/>
    </xf>
    <xf numFmtId="0" fontId="166" fillId="0" borderId="1" xfId="0" applyFont="1" applyBorder="1" applyAlignment="1">
      <alignment horizontal="center" vertical="center" wrapText="1"/>
    </xf>
    <xf numFmtId="14" fontId="166" fillId="60" borderId="1" xfId="0" applyNumberFormat="1" applyFont="1" applyFill="1" applyBorder="1" applyAlignment="1">
      <alignment horizontal="center" vertical="center" wrapText="1"/>
    </xf>
    <xf numFmtId="183" fontId="166" fillId="60" borderId="1" xfId="0" applyNumberFormat="1" applyFont="1" applyFill="1" applyBorder="1" applyAlignment="1">
      <alignment horizontal="center" vertical="center" wrapText="1"/>
    </xf>
    <xf numFmtId="0" fontId="166" fillId="60" borderId="1" xfId="0" applyFont="1" applyFill="1" applyBorder="1" applyAlignment="1">
      <alignment horizontal="center" vertical="center" wrapText="1"/>
    </xf>
    <xf numFmtId="0" fontId="1" fillId="0" borderId="0" xfId="0" applyFont="1" applyAlignment="1">
      <alignment vertical="center" wrapText="1"/>
    </xf>
    <xf numFmtId="0" fontId="0" fillId="8" borderId="1" xfId="0" applyFill="1" applyBorder="1" applyAlignment="1">
      <alignment horizontal="center"/>
    </xf>
    <xf numFmtId="0" fontId="0" fillId="8" borderId="1" xfId="0" applyFill="1" applyBorder="1" applyAlignment="1" applyProtection="1">
      <alignment horizontal="center"/>
      <protection locked="0"/>
    </xf>
    <xf numFmtId="14" fontId="164" fillId="8" borderId="6" xfId="84" applyNumberFormat="1" applyFont="1" applyFill="1" applyBorder="1" applyAlignment="1" applyProtection="1">
      <alignment horizontal="center"/>
      <protection locked="0"/>
    </xf>
    <xf numFmtId="3" fontId="61" fillId="8" borderId="1" xfId="0" applyNumberFormat="1" applyFont="1" applyFill="1" applyBorder="1" applyAlignment="1">
      <alignment horizontal="center"/>
    </xf>
    <xf numFmtId="165" fontId="29" fillId="8" borderId="1" xfId="4" applyNumberFormat="1" applyFont="1" applyFill="1" applyBorder="1" applyAlignment="1" applyProtection="1">
      <alignment horizontal="center"/>
    </xf>
    <xf numFmtId="1" fontId="29" fillId="8" borderId="1" xfId="1" applyNumberFormat="1" applyFont="1" applyFill="1" applyBorder="1" applyAlignment="1" applyProtection="1">
      <alignment horizontal="center"/>
      <protection locked="0"/>
    </xf>
    <xf numFmtId="1" fontId="61" fillId="8" borderId="1" xfId="1" applyNumberFormat="1" applyFont="1" applyFill="1" applyBorder="1" applyAlignment="1" applyProtection="1">
      <alignment horizontal="center"/>
    </xf>
    <xf numFmtId="0" fontId="167" fillId="66" borderId="1" xfId="0" applyFont="1" applyFill="1" applyBorder="1" applyProtection="1">
      <protection locked="0"/>
    </xf>
    <xf numFmtId="0" fontId="89" fillId="21" borderId="1" xfId="0" applyFont="1" applyFill="1" applyBorder="1" applyAlignment="1" applyProtection="1">
      <alignment horizontal="center" vertical="center"/>
      <protection locked="0"/>
    </xf>
    <xf numFmtId="2" fontId="89" fillId="5" borderId="1" xfId="0" applyNumberFormat="1" applyFont="1" applyFill="1" applyBorder="1" applyAlignment="1">
      <alignment horizontal="center" vertical="center"/>
    </xf>
    <xf numFmtId="3" fontId="61" fillId="65" borderId="1" xfId="0" applyNumberFormat="1" applyFont="1" applyFill="1" applyBorder="1" applyAlignment="1">
      <alignment horizontal="right"/>
    </xf>
    <xf numFmtId="3" fontId="61" fillId="0" borderId="1" xfId="0" applyNumberFormat="1" applyFont="1" applyBorder="1" applyAlignment="1">
      <alignment horizontal="center"/>
    </xf>
    <xf numFmtId="165" fontId="29" fillId="0" borderId="1" xfId="4" applyNumberFormat="1" applyFont="1" applyFill="1" applyBorder="1" applyAlignment="1" applyProtection="1">
      <alignment horizontal="center"/>
    </xf>
    <xf numFmtId="1" fontId="29" fillId="21" borderId="1" xfId="1" applyNumberFormat="1" applyFont="1" applyFill="1" applyBorder="1" applyAlignment="1" applyProtection="1">
      <alignment horizontal="center"/>
      <protection locked="0"/>
    </xf>
    <xf numFmtId="164" fontId="61" fillId="65" borderId="1" xfId="1" applyNumberFormat="1" applyFont="1" applyFill="1" applyBorder="1" applyAlignment="1" applyProtection="1">
      <alignment horizontal="center"/>
    </xf>
    <xf numFmtId="0" fontId="116" fillId="0" borderId="0" xfId="0" applyFont="1" applyAlignment="1">
      <alignment horizontal="left"/>
    </xf>
    <xf numFmtId="164" fontId="169" fillId="0" borderId="0" xfId="2" applyNumberFormat="1" applyFont="1" applyProtection="1"/>
    <xf numFmtId="185" fontId="0" fillId="0" borderId="0" xfId="0" applyNumberFormat="1"/>
    <xf numFmtId="49" fontId="0" fillId="0" borderId="0" xfId="0" applyNumberFormat="1"/>
    <xf numFmtId="185" fontId="62" fillId="21" borderId="7" xfId="0" applyNumberFormat="1" applyFont="1" applyFill="1" applyBorder="1" applyAlignment="1">
      <alignment horizontal="left"/>
    </xf>
    <xf numFmtId="164" fontId="23" fillId="60" borderId="0" xfId="0" applyNumberFormat="1" applyFont="1" applyFill="1"/>
    <xf numFmtId="0" fontId="23" fillId="0" borderId="0" xfId="0" applyFont="1" applyAlignment="1">
      <alignment horizontal="right"/>
    </xf>
    <xf numFmtId="164" fontId="23" fillId="0" borderId="0" xfId="0" applyNumberFormat="1" applyFont="1"/>
    <xf numFmtId="173" fontId="29" fillId="0" borderId="1" xfId="8" applyNumberFormat="1" applyFont="1" applyBorder="1" applyAlignment="1">
      <alignment horizontal="center"/>
    </xf>
    <xf numFmtId="10" fontId="89" fillId="21" borderId="1" xfId="10" applyNumberFormat="1" applyFont="1" applyFill="1" applyBorder="1" applyAlignment="1" applyProtection="1">
      <alignment horizontal="center"/>
      <protection locked="0"/>
    </xf>
    <xf numFmtId="0" fontId="0" fillId="67" borderId="0" xfId="0" applyFill="1"/>
    <xf numFmtId="0" fontId="118" fillId="0" borderId="0" xfId="0" applyFont="1"/>
    <xf numFmtId="0" fontId="164" fillId="0" borderId="0" xfId="0" applyFont="1" applyProtection="1">
      <protection hidden="1"/>
    </xf>
    <xf numFmtId="0" fontId="171" fillId="0" borderId="0" xfId="0" applyFont="1" applyProtection="1">
      <protection hidden="1"/>
    </xf>
    <xf numFmtId="0" fontId="46" fillId="0" borderId="0" xfId="0" applyFont="1" applyAlignment="1" applyProtection="1">
      <alignment horizontal="left" vertical="center"/>
      <protection hidden="1"/>
    </xf>
    <xf numFmtId="0" fontId="34" fillId="2" borderId="1" xfId="0" applyFont="1" applyFill="1" applyBorder="1" applyAlignment="1" applyProtection="1">
      <alignment horizontal="center" vertical="center"/>
      <protection hidden="1"/>
    </xf>
    <xf numFmtId="164" fontId="83" fillId="26" borderId="1" xfId="9" applyNumberFormat="1" applyFont="1" applyFill="1" applyBorder="1" applyProtection="1">
      <protection hidden="1"/>
    </xf>
    <xf numFmtId="38" fontId="0" fillId="26" borderId="1" xfId="0" applyNumberFormat="1" applyFill="1" applyBorder="1"/>
    <xf numFmtId="164" fontId="31" fillId="60" borderId="0" xfId="0" applyNumberFormat="1" applyFont="1" applyFill="1"/>
    <xf numFmtId="0" fontId="0" fillId="21" borderId="0" xfId="0" applyFill="1"/>
    <xf numFmtId="0" fontId="21" fillId="0" borderId="0" xfId="0" applyFont="1" applyAlignment="1">
      <alignment horizontal="right"/>
    </xf>
    <xf numFmtId="164" fontId="0" fillId="60" borderId="0" xfId="0" applyNumberFormat="1" applyFill="1"/>
    <xf numFmtId="0" fontId="31" fillId="21" borderId="0" xfId="0" applyFont="1" applyFill="1" applyAlignment="1">
      <alignment horizontal="right"/>
    </xf>
    <xf numFmtId="1" fontId="34" fillId="2" borderId="1" xfId="0" applyNumberFormat="1" applyFont="1" applyFill="1" applyBorder="1" applyAlignment="1" applyProtection="1">
      <alignment horizontal="center" vertical="center"/>
      <protection hidden="1"/>
    </xf>
    <xf numFmtId="176" fontId="0" fillId="21" borderId="1" xfId="3" applyNumberFormat="1" applyFont="1" applyFill="1" applyBorder="1" applyAlignment="1">
      <alignment horizontal="center"/>
    </xf>
    <xf numFmtId="0" fontId="22" fillId="8" borderId="0" xfId="0" applyFont="1" applyFill="1" applyAlignment="1">
      <alignment horizontal="right"/>
    </xf>
    <xf numFmtId="186" fontId="0" fillId="21" borderId="1" xfId="0" applyNumberFormat="1" applyFill="1" applyBorder="1"/>
    <xf numFmtId="0" fontId="172" fillId="0" borderId="0" xfId="0" applyFont="1"/>
    <xf numFmtId="0" fontId="173" fillId="0" borderId="0" xfId="0" applyFont="1"/>
    <xf numFmtId="0" fontId="3" fillId="0" borderId="0" xfId="0" applyFont="1" applyAlignment="1" applyProtection="1">
      <alignment horizontal="right"/>
      <protection hidden="1"/>
    </xf>
    <xf numFmtId="0" fontId="3" fillId="0" borderId="0" xfId="0" applyFont="1" applyProtection="1">
      <protection hidden="1"/>
    </xf>
    <xf numFmtId="41" fontId="52" fillId="26" borderId="1" xfId="6" applyNumberFormat="1" applyFont="1" applyFill="1" applyBorder="1" applyProtection="1"/>
    <xf numFmtId="0" fontId="19" fillId="0" borderId="0" xfId="0" applyFont="1" applyProtection="1">
      <protection hidden="1"/>
    </xf>
    <xf numFmtId="41" fontId="52" fillId="4" borderId="1" xfId="6" applyNumberFormat="1" applyFont="1" applyFill="1" applyBorder="1" applyProtection="1">
      <protection locked="0"/>
    </xf>
    <xf numFmtId="41" fontId="50" fillId="0" borderId="1" xfId="6" applyNumberFormat="1" applyFont="1" applyBorder="1" applyProtection="1">
      <protection hidden="1"/>
    </xf>
    <xf numFmtId="0" fontId="31" fillId="0" borderId="0" xfId="0" applyFont="1" applyAlignment="1" applyProtection="1">
      <alignment horizontal="left" vertical="center"/>
      <protection hidden="1"/>
    </xf>
    <xf numFmtId="41" fontId="50" fillId="0" borderId="0" xfId="6" applyNumberFormat="1" applyFont="1" applyProtection="1">
      <protection hidden="1"/>
    </xf>
    <xf numFmtId="0" fontId="154" fillId="0" borderId="0" xfId="0" applyFont="1"/>
    <xf numFmtId="41" fontId="52" fillId="10" borderId="1" xfId="6" applyNumberFormat="1" applyFont="1" applyFill="1" applyBorder="1" applyProtection="1">
      <protection hidden="1"/>
    </xf>
    <xf numFmtId="0" fontId="38" fillId="0" borderId="0" xfId="2" applyFont="1" applyProtection="1">
      <protection hidden="1"/>
    </xf>
    <xf numFmtId="0" fontId="78" fillId="0" borderId="0" xfId="0" applyFont="1" applyAlignment="1" applyProtection="1">
      <alignment horizontal="center"/>
      <protection hidden="1"/>
    </xf>
    <xf numFmtId="165" fontId="175" fillId="68" borderId="1" xfId="4" applyNumberFormat="1" applyFont="1" applyFill="1" applyBorder="1" applyAlignment="1" applyProtection="1">
      <alignment horizontal="center"/>
    </xf>
    <xf numFmtId="0" fontId="63" fillId="2" borderId="1" xfId="0" applyFont="1" applyFill="1" applyBorder="1" applyAlignment="1" applyProtection="1">
      <alignment horizontal="center" vertical="center"/>
      <protection hidden="1"/>
    </xf>
    <xf numFmtId="183" fontId="175" fillId="4" borderId="1" xfId="0" applyNumberFormat="1" applyFont="1" applyFill="1" applyBorder="1" applyAlignment="1" applyProtection="1">
      <alignment wrapText="1"/>
      <protection locked="0"/>
    </xf>
    <xf numFmtId="164" fontId="50" fillId="5" borderId="1" xfId="1" applyNumberFormat="1" applyFont="1" applyFill="1" applyBorder="1" applyAlignment="1" applyProtection="1">
      <alignment wrapText="1"/>
      <protection locked="0"/>
    </xf>
    <xf numFmtId="183" fontId="63" fillId="0" borderId="1" xfId="0" applyNumberFormat="1" applyFont="1" applyBorder="1"/>
    <xf numFmtId="1" fontId="0" fillId="2" borderId="1" xfId="0" applyNumberFormat="1" applyFill="1" applyBorder="1" applyAlignment="1" applyProtection="1">
      <alignment horizontal="center"/>
      <protection hidden="1"/>
    </xf>
    <xf numFmtId="1" fontId="138" fillId="2" borderId="1" xfId="0" applyNumberFormat="1" applyFont="1" applyFill="1" applyBorder="1" applyAlignment="1" applyProtection="1">
      <alignment horizontal="center" vertical="center" wrapText="1"/>
      <protection hidden="1"/>
    </xf>
    <xf numFmtId="14" fontId="0" fillId="64" borderId="1" xfId="1" quotePrefix="1" applyNumberFormat="1" applyFont="1" applyFill="1" applyBorder="1" applyAlignment="1" applyProtection="1">
      <alignment horizontal="center" vertical="center"/>
    </xf>
    <xf numFmtId="164" fontId="118" fillId="60" borderId="1" xfId="1" applyNumberFormat="1" applyFont="1" applyFill="1" applyBorder="1"/>
    <xf numFmtId="0" fontId="142" fillId="24" borderId="1" xfId="0" applyFont="1" applyFill="1" applyBorder="1" applyAlignment="1" applyProtection="1">
      <alignment horizontal="center"/>
      <protection locked="0"/>
    </xf>
    <xf numFmtId="0" fontId="142" fillId="60" borderId="1" xfId="0" applyFont="1" applyFill="1" applyBorder="1" applyAlignment="1" applyProtection="1">
      <alignment horizontal="center"/>
      <protection locked="0"/>
    </xf>
    <xf numFmtId="0" fontId="24" fillId="2" borderId="1" xfId="0" applyFont="1" applyFill="1" applyBorder="1" applyAlignment="1">
      <alignment horizontal="center"/>
    </xf>
    <xf numFmtId="0" fontId="54" fillId="0" borderId="0" xfId="0" applyFont="1" applyAlignment="1">
      <alignment horizontal="center"/>
    </xf>
    <xf numFmtId="0" fontId="65" fillId="0" borderId="0" xfId="0" applyFont="1"/>
    <xf numFmtId="0" fontId="146" fillId="2" borderId="0" xfId="0" applyFont="1" applyFill="1" applyAlignment="1" applyProtection="1">
      <alignment horizontal="right"/>
      <protection hidden="1"/>
    </xf>
    <xf numFmtId="38" fontId="23" fillId="5" borderId="1" xfId="0" applyNumberFormat="1" applyFont="1" applyFill="1" applyBorder="1" applyAlignment="1" applyProtection="1">
      <alignment vertical="center"/>
      <protection hidden="1"/>
    </xf>
    <xf numFmtId="184" fontId="0" fillId="0" borderId="0" xfId="0" applyNumberFormat="1" applyProtection="1">
      <protection hidden="1"/>
    </xf>
    <xf numFmtId="0" fontId="177" fillId="2" borderId="1" xfId="0" applyFont="1" applyFill="1" applyBorder="1" applyAlignment="1" applyProtection="1">
      <alignment horizontal="center" vertical="center"/>
      <protection hidden="1"/>
    </xf>
    <xf numFmtId="0" fontId="73" fillId="0" borderId="0" xfId="0" applyFont="1" applyAlignment="1" applyProtection="1">
      <alignment horizontal="right"/>
      <protection hidden="1"/>
    </xf>
    <xf numFmtId="38" fontId="34" fillId="26" borderId="1" xfId="0" applyNumberFormat="1" applyFont="1" applyFill="1" applyBorder="1" applyProtection="1">
      <protection hidden="1"/>
    </xf>
    <xf numFmtId="0" fontId="31" fillId="0" borderId="0" xfId="0" quotePrefix="1" applyFont="1"/>
    <xf numFmtId="10" fontId="31" fillId="0" borderId="1" xfId="10" applyNumberFormat="1" applyFont="1" applyBorder="1" applyAlignment="1">
      <alignment horizontal="center"/>
    </xf>
    <xf numFmtId="0" fontId="0" fillId="0" borderId="0" xfId="0" applyAlignment="1" applyProtection="1">
      <alignment horizontal="center"/>
      <protection hidden="1"/>
    </xf>
    <xf numFmtId="10" fontId="0" fillId="0" borderId="0" xfId="10" applyNumberFormat="1" applyFont="1" applyAlignment="1">
      <alignment horizontal="center"/>
    </xf>
    <xf numFmtId="0" fontId="178" fillId="2" borderId="1" xfId="0" applyFont="1" applyFill="1" applyBorder="1" applyAlignment="1" applyProtection="1">
      <alignment horizontal="center"/>
      <protection hidden="1"/>
    </xf>
    <xf numFmtId="2" fontId="3" fillId="2" borderId="1" xfId="0" applyNumberFormat="1" applyFont="1" applyFill="1" applyBorder="1" applyAlignment="1" applyProtection="1">
      <alignment horizontal="center"/>
      <protection hidden="1"/>
    </xf>
    <xf numFmtId="188" fontId="73" fillId="0" borderId="0" xfId="0" applyNumberFormat="1" applyFont="1" applyProtection="1">
      <protection hidden="1"/>
    </xf>
    <xf numFmtId="44" fontId="179" fillId="25" borderId="1" xfId="11" applyFont="1" applyFill="1" applyBorder="1" applyProtection="1">
      <protection locked="0"/>
    </xf>
    <xf numFmtId="164" fontId="3" fillId="9" borderId="0" xfId="0" applyNumberFormat="1" applyFont="1" applyFill="1" applyProtection="1">
      <protection hidden="1"/>
    </xf>
    <xf numFmtId="10" fontId="45" fillId="0" borderId="0" xfId="10" applyNumberFormat="1" applyFont="1" applyAlignment="1" applyProtection="1">
      <alignment horizontal="center" vertical="top"/>
      <protection hidden="1"/>
    </xf>
    <xf numFmtId="0" fontId="146" fillId="2" borderId="0" xfId="0" applyFont="1" applyFill="1" applyProtection="1">
      <protection hidden="1"/>
    </xf>
    <xf numFmtId="0" fontId="66" fillId="0" borderId="0" xfId="0" applyFont="1" applyAlignment="1" applyProtection="1">
      <alignment horizontal="right"/>
      <protection hidden="1"/>
    </xf>
    <xf numFmtId="169" fontId="34" fillId="4" borderId="1" xfId="10" applyNumberFormat="1" applyFont="1" applyFill="1" applyBorder="1" applyAlignment="1" applyProtection="1">
      <alignment horizontal="center"/>
      <protection locked="0"/>
    </xf>
    <xf numFmtId="0" fontId="180" fillId="0" borderId="0" xfId="0" applyFont="1" applyAlignment="1" applyProtection="1">
      <alignment horizontal="right"/>
      <protection hidden="1"/>
    </xf>
    <xf numFmtId="0" fontId="139" fillId="2" borderId="0" xfId="0" applyFont="1" applyFill="1" applyProtection="1">
      <protection hidden="1"/>
    </xf>
    <xf numFmtId="0" fontId="66" fillId="0" borderId="0" xfId="0" applyFont="1" applyAlignment="1" applyProtection="1">
      <alignment horizontal="center"/>
      <protection hidden="1"/>
    </xf>
    <xf numFmtId="0" fontId="181" fillId="69" borderId="1" xfId="0" applyFont="1" applyFill="1" applyBorder="1" applyProtection="1">
      <protection locked="0"/>
    </xf>
    <xf numFmtId="38" fontId="3" fillId="11" borderId="1" xfId="9" applyNumberFormat="1" applyFont="1" applyFill="1" applyBorder="1" applyProtection="1">
      <protection hidden="1"/>
    </xf>
    <xf numFmtId="0" fontId="61" fillId="0" borderId="0" xfId="0" applyFont="1" applyAlignment="1" applyProtection="1">
      <alignment horizontal="right"/>
      <protection hidden="1"/>
    </xf>
    <xf numFmtId="38" fontId="3" fillId="9" borderId="0" xfId="0" applyNumberFormat="1" applyFont="1" applyFill="1" applyProtection="1">
      <protection hidden="1"/>
    </xf>
    <xf numFmtId="38" fontId="34" fillId="0" borderId="0" xfId="0" applyNumberFormat="1" applyFont="1" applyProtection="1">
      <protection hidden="1"/>
    </xf>
    <xf numFmtId="38" fontId="135" fillId="12" borderId="8" xfId="9" applyNumberFormat="1" applyFont="1" applyFill="1" applyBorder="1" applyProtection="1">
      <protection hidden="1"/>
    </xf>
    <xf numFmtId="0" fontId="0" fillId="2" borderId="0" xfId="0" applyFill="1" applyAlignment="1" applyProtection="1">
      <alignment horizontal="right"/>
      <protection hidden="1"/>
    </xf>
    <xf numFmtId="38" fontId="0" fillId="0" borderId="0" xfId="9" applyNumberFormat="1" applyFont="1" applyProtection="1">
      <protection hidden="1"/>
    </xf>
    <xf numFmtId="2" fontId="0" fillId="0" borderId="0" xfId="0" applyNumberFormat="1" applyProtection="1">
      <protection hidden="1"/>
    </xf>
    <xf numFmtId="10" fontId="173" fillId="5" borderId="8" xfId="10" applyNumberFormat="1" applyFont="1" applyFill="1" applyBorder="1" applyProtection="1">
      <protection hidden="1"/>
    </xf>
    <xf numFmtId="164" fontId="0" fillId="11" borderId="1" xfId="10" applyNumberFormat="1" applyFont="1" applyFill="1" applyBorder="1" applyProtection="1">
      <protection hidden="1"/>
    </xf>
    <xf numFmtId="10" fontId="0" fillId="0" borderId="0" xfId="10" applyNumberFormat="1" applyFont="1" applyProtection="1">
      <protection hidden="1"/>
    </xf>
    <xf numFmtId="0" fontId="162" fillId="0" borderId="0" xfId="0" applyFont="1" applyProtection="1">
      <protection hidden="1"/>
    </xf>
    <xf numFmtId="38" fontId="0" fillId="62" borderId="0" xfId="0" applyNumberFormat="1" applyFill="1" applyProtection="1">
      <protection hidden="1"/>
    </xf>
    <xf numFmtId="38" fontId="0" fillId="12" borderId="1" xfId="0" applyNumberFormat="1" applyFill="1" applyBorder="1" applyProtection="1">
      <protection hidden="1"/>
    </xf>
    <xf numFmtId="186" fontId="0" fillId="12" borderId="1" xfId="11" applyNumberFormat="1" applyFont="1" applyFill="1" applyBorder="1" applyProtection="1">
      <protection hidden="1"/>
    </xf>
    <xf numFmtId="189" fontId="182" fillId="0" borderId="0" xfId="0" applyNumberFormat="1" applyFont="1" applyProtection="1">
      <protection hidden="1"/>
    </xf>
    <xf numFmtId="165" fontId="0" fillId="68" borderId="1" xfId="0" applyNumberFormat="1" applyFill="1" applyBorder="1"/>
    <xf numFmtId="10" fontId="0" fillId="11" borderId="1" xfId="10" applyNumberFormat="1" applyFont="1" applyFill="1" applyBorder="1" applyProtection="1">
      <protection hidden="1"/>
    </xf>
    <xf numFmtId="183" fontId="183" fillId="25" borderId="1" xfId="0" applyNumberFormat="1" applyFont="1" applyFill="1" applyBorder="1" applyProtection="1">
      <protection hidden="1"/>
    </xf>
    <xf numFmtId="38" fontId="0" fillId="62" borderId="1" xfId="0" applyNumberFormat="1" applyFill="1" applyBorder="1"/>
    <xf numFmtId="0" fontId="162" fillId="2" borderId="0" xfId="0" applyFont="1" applyFill="1" applyProtection="1">
      <protection hidden="1"/>
    </xf>
    <xf numFmtId="8" fontId="173" fillId="25" borderId="1" xfId="11" applyNumberFormat="1" applyFont="1" applyFill="1" applyBorder="1" applyProtection="1">
      <protection hidden="1"/>
    </xf>
    <xf numFmtId="190" fontId="173" fillId="21" borderId="1" xfId="11" applyNumberFormat="1" applyFont="1" applyFill="1" applyBorder="1" applyProtection="1">
      <protection hidden="1"/>
    </xf>
    <xf numFmtId="10" fontId="0" fillId="0" borderId="0" xfId="10" applyNumberFormat="1" applyFont="1"/>
    <xf numFmtId="1" fontId="176" fillId="2" borderId="1" xfId="0" applyNumberFormat="1" applyFont="1" applyFill="1" applyBorder="1" applyAlignment="1" applyProtection="1">
      <alignment horizontal="center"/>
      <protection hidden="1"/>
    </xf>
    <xf numFmtId="0" fontId="150" fillId="2" borderId="0" xfId="0" applyFont="1" applyFill="1" applyProtection="1">
      <protection hidden="1"/>
    </xf>
    <xf numFmtId="0" fontId="23" fillId="0" borderId="0" xfId="0" applyFont="1" applyAlignment="1" applyProtection="1">
      <alignment horizontal="right"/>
      <protection locked="0" hidden="1"/>
    </xf>
    <xf numFmtId="38" fontId="0" fillId="68" borderId="0" xfId="0" applyNumberFormat="1" applyFill="1" applyProtection="1">
      <protection hidden="1"/>
    </xf>
    <xf numFmtId="38" fontId="0" fillId="66" borderId="0" xfId="0" applyNumberFormat="1" applyFill="1" applyProtection="1">
      <protection hidden="1"/>
    </xf>
    <xf numFmtId="165" fontId="0" fillId="66" borderId="1" xfId="0" applyNumberFormat="1" applyFill="1" applyBorder="1" applyProtection="1">
      <protection hidden="1"/>
    </xf>
    <xf numFmtId="38" fontId="173" fillId="66" borderId="0" xfId="9" applyNumberFormat="1" applyFont="1" applyFill="1" applyProtection="1">
      <protection hidden="1"/>
    </xf>
    <xf numFmtId="0" fontId="0" fillId="66" borderId="0" xfId="0" applyFill="1" applyProtection="1">
      <protection hidden="1"/>
    </xf>
    <xf numFmtId="38" fontId="173" fillId="66" borderId="1" xfId="9" applyNumberFormat="1" applyFont="1" applyFill="1" applyBorder="1" applyProtection="1">
      <protection hidden="1"/>
    </xf>
    <xf numFmtId="2" fontId="0" fillId="66" borderId="0" xfId="0" applyNumberFormat="1" applyFill="1" applyProtection="1">
      <protection hidden="1"/>
    </xf>
    <xf numFmtId="9" fontId="173" fillId="66" borderId="1" xfId="10" applyFont="1" applyFill="1" applyBorder="1" applyProtection="1">
      <protection hidden="1"/>
    </xf>
    <xf numFmtId="0" fontId="69" fillId="66" borderId="0" xfId="0" applyFont="1" applyFill="1" applyProtection="1">
      <protection hidden="1"/>
    </xf>
    <xf numFmtId="0" fontId="3" fillId="0" borderId="0" xfId="0" applyFont="1" applyAlignment="1">
      <alignment horizontal="right"/>
    </xf>
    <xf numFmtId="0" fontId="79" fillId="0" borderId="0" xfId="0" quotePrefix="1" applyFont="1"/>
    <xf numFmtId="0" fontId="77" fillId="0" borderId="0" xfId="0" applyFont="1"/>
    <xf numFmtId="0" fontId="184" fillId="21" borderId="8" xfId="0" applyFont="1" applyFill="1" applyBorder="1" applyAlignment="1">
      <alignment horizontal="left"/>
    </xf>
    <xf numFmtId="164" fontId="59" fillId="21" borderId="18" xfId="0" applyNumberFormat="1" applyFont="1" applyFill="1" applyBorder="1" applyAlignment="1">
      <alignment horizontal="left"/>
    </xf>
    <xf numFmtId="164" fontId="184" fillId="21" borderId="18" xfId="0" applyNumberFormat="1" applyFont="1" applyFill="1" applyBorder="1" applyAlignment="1">
      <alignment horizontal="left"/>
    </xf>
    <xf numFmtId="164" fontId="54" fillId="60" borderId="0" xfId="0" applyNumberFormat="1" applyFont="1" applyFill="1"/>
    <xf numFmtId="164" fontId="34" fillId="0" borderId="0" xfId="0" applyNumberFormat="1" applyFont="1"/>
    <xf numFmtId="164" fontId="185" fillId="5" borderId="1" xfId="0" applyNumberFormat="1" applyFont="1" applyFill="1" applyBorder="1"/>
    <xf numFmtId="164" fontId="70" fillId="0" borderId="0" xfId="0" applyNumberFormat="1" applyFont="1" applyAlignment="1">
      <alignment horizontal="right"/>
    </xf>
    <xf numFmtId="0" fontId="3" fillId="2" borderId="0" xfId="0" applyFont="1" applyFill="1" applyAlignment="1">
      <alignment horizontal="center"/>
    </xf>
    <xf numFmtId="0" fontId="85" fillId="3" borderId="0" xfId="0" applyFont="1" applyFill="1" applyAlignment="1">
      <alignment horizontal="right"/>
    </xf>
    <xf numFmtId="164" fontId="85" fillId="3" borderId="0" xfId="0" applyNumberFormat="1" applyFont="1" applyFill="1"/>
    <xf numFmtId="1" fontId="72" fillId="5" borderId="1" xfId="0" applyNumberFormat="1" applyFont="1" applyFill="1" applyBorder="1" applyAlignment="1">
      <alignment horizontal="center"/>
    </xf>
    <xf numFmtId="0" fontId="186" fillId="0" borderId="0" xfId="0" applyFont="1" applyProtection="1">
      <protection hidden="1"/>
    </xf>
    <xf numFmtId="0" fontId="186" fillId="0" borderId="0" xfId="0" applyFont="1"/>
    <xf numFmtId="164" fontId="3" fillId="0" borderId="0" xfId="1" applyNumberFormat="1" applyFont="1"/>
    <xf numFmtId="0" fontId="0" fillId="0" borderId="0" xfId="0" applyAlignment="1">
      <alignment horizontal="left"/>
    </xf>
    <xf numFmtId="0" fontId="139" fillId="67" borderId="0" xfId="0" applyFont="1" applyFill="1"/>
    <xf numFmtId="0" fontId="187" fillId="64" borderId="1" xfId="0" applyFont="1" applyFill="1" applyBorder="1" applyProtection="1">
      <protection locked="0"/>
    </xf>
    <xf numFmtId="0" fontId="118" fillId="0" borderId="1" xfId="0" applyFont="1" applyBorder="1"/>
    <xf numFmtId="0" fontId="110" fillId="0" borderId="0" xfId="0" applyFont="1" applyAlignment="1" applyProtection="1">
      <alignment horizontal="center"/>
      <protection hidden="1"/>
    </xf>
    <xf numFmtId="0" fontId="188" fillId="21" borderId="1" xfId="0" applyFont="1" applyFill="1" applyBorder="1" applyAlignment="1" applyProtection="1">
      <alignment horizontal="left"/>
      <protection locked="0"/>
    </xf>
    <xf numFmtId="0" fontId="188" fillId="21" borderId="1" xfId="0" applyFont="1" applyFill="1" applyBorder="1"/>
    <xf numFmtId="0" fontId="118" fillId="21" borderId="1" xfId="0" applyFont="1" applyFill="1" applyBorder="1"/>
    <xf numFmtId="0" fontId="118" fillId="21" borderId="1" xfId="0" applyFont="1" applyFill="1" applyBorder="1" applyAlignment="1" applyProtection="1">
      <alignment horizontal="left"/>
      <protection locked="0"/>
    </xf>
    <xf numFmtId="0" fontId="73" fillId="0" borderId="1" xfId="0" applyFont="1" applyBorder="1"/>
    <xf numFmtId="1" fontId="89" fillId="21" borderId="1" xfId="5" applyNumberFormat="1" applyFont="1" applyFill="1" applyBorder="1" applyAlignment="1" applyProtection="1">
      <alignment horizontal="center"/>
      <protection locked="0"/>
    </xf>
    <xf numFmtId="0" fontId="189" fillId="0" borderId="1" xfId="0" applyFont="1" applyBorder="1" applyAlignment="1">
      <alignment horizontal="center" vertical="center" wrapText="1"/>
    </xf>
    <xf numFmtId="0" fontId="190" fillId="0" borderId="1" xfId="0" applyFont="1" applyBorder="1" applyAlignment="1">
      <alignment horizontal="center" vertical="center" wrapText="1"/>
    </xf>
    <xf numFmtId="0" fontId="139" fillId="0" borderId="1" xfId="0" applyFont="1" applyBorder="1" applyAlignment="1">
      <alignment horizontal="center" vertical="center" wrapText="1"/>
    </xf>
    <xf numFmtId="0" fontId="141" fillId="0" borderId="0" xfId="0" applyFont="1" applyAlignment="1">
      <alignment horizontal="center" vertical="center" wrapText="1"/>
    </xf>
    <xf numFmtId="0" fontId="0" fillId="0" borderId="7" xfId="0" applyBorder="1" applyAlignment="1">
      <alignment horizontal="center"/>
    </xf>
    <xf numFmtId="10" fontId="0" fillId="21" borderId="1" xfId="4" applyNumberFormat="1" applyFont="1" applyFill="1" applyBorder="1"/>
    <xf numFmtId="9" fontId="89" fillId="21" borderId="1" xfId="4" applyFont="1" applyFill="1" applyBorder="1" applyAlignment="1" applyProtection="1">
      <alignment horizontal="center"/>
      <protection locked="0"/>
    </xf>
    <xf numFmtId="0" fontId="191" fillId="70" borderId="1" xfId="0" applyFont="1" applyFill="1" applyBorder="1" applyAlignment="1">
      <alignment horizontal="center" wrapText="1"/>
    </xf>
    <xf numFmtId="183" fontId="166" fillId="21" borderId="1" xfId="0" applyNumberFormat="1" applyFont="1" applyFill="1" applyBorder="1" applyAlignment="1">
      <alignment horizontal="center" vertical="center" wrapText="1"/>
    </xf>
    <xf numFmtId="0" fontId="139" fillId="59" borderId="0" xfId="0" applyFont="1" applyFill="1"/>
    <xf numFmtId="0" fontId="139" fillId="71" borderId="0" xfId="0" applyFont="1" applyFill="1"/>
    <xf numFmtId="176" fontId="192" fillId="64" borderId="1" xfId="3" applyNumberFormat="1" applyFont="1" applyFill="1" applyBorder="1"/>
    <xf numFmtId="0" fontId="166" fillId="21" borderId="1" xfId="0" applyFont="1" applyFill="1" applyBorder="1" applyAlignment="1">
      <alignment horizontal="center" vertical="center" wrapText="1"/>
    </xf>
    <xf numFmtId="1" fontId="192" fillId="0" borderId="0" xfId="1" applyNumberFormat="1" applyFont="1" applyAlignment="1">
      <alignment horizontal="center"/>
    </xf>
    <xf numFmtId="176" fontId="192" fillId="64" borderId="6" xfId="3" applyNumberFormat="1" applyFont="1" applyFill="1" applyBorder="1"/>
    <xf numFmtId="0" fontId="189" fillId="21" borderId="1" xfId="0" applyFont="1" applyFill="1" applyBorder="1" applyAlignment="1">
      <alignment horizontal="center" vertical="center" wrapText="1"/>
    </xf>
    <xf numFmtId="2" fontId="89" fillId="21" borderId="1" xfId="5" applyNumberFormat="1" applyFont="1" applyFill="1" applyBorder="1" applyAlignment="1" applyProtection="1">
      <alignment horizontal="center" vertical="center"/>
      <protection locked="0"/>
    </xf>
    <xf numFmtId="0" fontId="73" fillId="2" borderId="1" xfId="0" applyFont="1" applyFill="1" applyBorder="1"/>
    <xf numFmtId="164" fontId="73" fillId="60" borderId="0" xfId="1" applyNumberFormat="1" applyFont="1" applyFill="1" applyProtection="1"/>
    <xf numFmtId="176" fontId="193" fillId="64" borderId="1" xfId="3" applyNumberFormat="1" applyFont="1" applyFill="1" applyBorder="1"/>
    <xf numFmtId="0" fontId="86" fillId="0" borderId="0" xfId="0" applyFont="1"/>
    <xf numFmtId="176" fontId="193" fillId="0" borderId="0" xfId="0" applyNumberFormat="1" applyFont="1"/>
    <xf numFmtId="1" fontId="89" fillId="18" borderId="1" xfId="5" applyNumberFormat="1" applyFont="1" applyFill="1" applyBorder="1" applyAlignment="1" applyProtection="1">
      <alignment horizontal="center"/>
      <protection locked="0"/>
    </xf>
    <xf numFmtId="2" fontId="89" fillId="18" borderId="1" xfId="5" applyNumberFormat="1" applyFont="1" applyFill="1" applyBorder="1" applyAlignment="1" applyProtection="1">
      <alignment horizontal="center"/>
      <protection locked="0"/>
    </xf>
    <xf numFmtId="191" fontId="89" fillId="21" borderId="1" xfId="1" applyNumberFormat="1" applyFont="1" applyFill="1" applyBorder="1" applyAlignment="1" applyProtection="1">
      <alignment horizontal="center"/>
      <protection locked="0"/>
    </xf>
    <xf numFmtId="0" fontId="139" fillId="71" borderId="1" xfId="0" applyFont="1" applyFill="1" applyBorder="1" applyAlignment="1">
      <alignment horizontal="center"/>
    </xf>
    <xf numFmtId="1" fontId="166" fillId="21" borderId="1" xfId="0" applyNumberFormat="1" applyFont="1" applyFill="1" applyBorder="1" applyAlignment="1">
      <alignment horizontal="center" vertical="center" wrapText="1"/>
    </xf>
    <xf numFmtId="0" fontId="73" fillId="71" borderId="0" xfId="0" applyFont="1" applyFill="1"/>
    <xf numFmtId="0" fontId="165" fillId="0" borderId="0" xfId="0" applyFont="1" applyAlignment="1">
      <alignment horizontal="center"/>
    </xf>
    <xf numFmtId="164" fontId="23" fillId="12" borderId="1" xfId="0" applyNumberFormat="1" applyFont="1" applyFill="1" applyBorder="1"/>
    <xf numFmtId="164" fontId="146" fillId="0" borderId="0" xfId="1" applyNumberFormat="1" applyFont="1"/>
    <xf numFmtId="43" fontId="90" fillId="0" borderId="0" xfId="0" applyNumberFormat="1" applyFont="1" applyAlignment="1">
      <alignment horizontal="left"/>
    </xf>
    <xf numFmtId="164" fontId="137" fillId="72" borderId="1" xfId="0" applyNumberFormat="1" applyFont="1" applyFill="1" applyBorder="1"/>
    <xf numFmtId="164" fontId="137" fillId="73" borderId="1" xfId="0" applyNumberFormat="1" applyFont="1" applyFill="1" applyBorder="1"/>
    <xf numFmtId="0" fontId="194" fillId="0" borderId="0" xfId="0" applyFont="1" applyAlignment="1" applyProtection="1">
      <alignment horizontal="right"/>
      <protection hidden="1"/>
    </xf>
    <xf numFmtId="164" fontId="139" fillId="0" borderId="1" xfId="1" applyNumberFormat="1" applyFont="1" applyBorder="1" applyAlignment="1">
      <alignment horizontal="center" vertical="center" wrapText="1"/>
    </xf>
    <xf numFmtId="0" fontId="24" fillId="0" borderId="0" xfId="0" applyFont="1" applyAlignment="1">
      <alignment horizontal="center"/>
    </xf>
    <xf numFmtId="1" fontId="141" fillId="0" borderId="1" xfId="0" applyNumberFormat="1" applyFont="1" applyBorder="1" applyAlignment="1">
      <alignment horizontal="center" vertical="center" wrapText="1"/>
    </xf>
    <xf numFmtId="164" fontId="24" fillId="0" borderId="0" xfId="1" applyNumberFormat="1" applyFont="1"/>
    <xf numFmtId="0" fontId="93" fillId="0" borderId="0" xfId="0" applyFont="1" applyAlignment="1">
      <alignment horizontal="center"/>
    </xf>
    <xf numFmtId="164" fontId="34" fillId="5" borderId="0" xfId="1" applyNumberFormat="1" applyFont="1" applyFill="1"/>
    <xf numFmtId="0" fontId="138" fillId="60" borderId="0" xfId="0" applyFont="1" applyFill="1" applyAlignment="1">
      <alignment horizontal="right"/>
    </xf>
    <xf numFmtId="164" fontId="65" fillId="60" borderId="0" xfId="0" applyNumberFormat="1" applyFont="1" applyFill="1"/>
    <xf numFmtId="165" fontId="65" fillId="0" borderId="0" xfId="4" applyNumberFormat="1" applyFont="1" applyFill="1" applyAlignment="1">
      <alignment horizontal="center"/>
    </xf>
    <xf numFmtId="165" fontId="22" fillId="0" borderId="0" xfId="4" applyNumberFormat="1" applyFont="1" applyAlignment="1">
      <alignment horizontal="center"/>
    </xf>
    <xf numFmtId="0" fontId="24" fillId="60" borderId="0" xfId="0" applyFont="1" applyFill="1" applyAlignment="1">
      <alignment horizontal="right"/>
    </xf>
    <xf numFmtId="0" fontId="0" fillId="0" borderId="0" xfId="0" applyAlignment="1">
      <alignment horizontal="center" wrapText="1"/>
    </xf>
    <xf numFmtId="2" fontId="34" fillId="5" borderId="1" xfId="0" applyNumberFormat="1" applyFont="1" applyFill="1" applyBorder="1" applyAlignment="1">
      <alignment horizontal="center"/>
    </xf>
    <xf numFmtId="1" fontId="80" fillId="7" borderId="1" xfId="0" applyNumberFormat="1" applyFont="1" applyFill="1" applyBorder="1" applyAlignment="1">
      <alignment horizontal="center"/>
    </xf>
    <xf numFmtId="9" fontId="0" fillId="0" borderId="0" xfId="0" applyNumberFormat="1"/>
    <xf numFmtId="38" fontId="3" fillId="21" borderId="1" xfId="9" applyNumberFormat="1" applyFont="1" applyFill="1" applyBorder="1" applyProtection="1">
      <protection hidden="1"/>
    </xf>
    <xf numFmtId="0" fontId="195" fillId="0" borderId="0" xfId="0" applyFont="1" applyAlignment="1">
      <alignment horizontal="left"/>
    </xf>
    <xf numFmtId="10" fontId="23" fillId="0" borderId="0" xfId="4" applyNumberFormat="1" applyFont="1"/>
    <xf numFmtId="10" fontId="196" fillId="0" borderId="0" xfId="4" applyNumberFormat="1" applyFont="1" applyAlignment="1">
      <alignment horizontal="center"/>
    </xf>
    <xf numFmtId="169" fontId="197" fillId="0" borderId="0" xfId="0" applyNumberFormat="1" applyFont="1" applyAlignment="1">
      <alignment horizontal="center"/>
    </xf>
    <xf numFmtId="43" fontId="24" fillId="60" borderId="0" xfId="0" applyNumberFormat="1" applyFont="1" applyFill="1"/>
    <xf numFmtId="43" fontId="54" fillId="0" borderId="0" xfId="0" applyNumberFormat="1" applyFont="1"/>
    <xf numFmtId="41" fontId="198" fillId="64" borderId="1" xfId="1" applyNumberFormat="1" applyFont="1" applyFill="1" applyBorder="1" applyAlignment="1" applyProtection="1">
      <alignment vertical="center"/>
      <protection locked="0"/>
    </xf>
    <xf numFmtId="14" fontId="199" fillId="60" borderId="1" xfId="0" applyNumberFormat="1" applyFont="1" applyFill="1" applyBorder="1" applyAlignment="1">
      <alignment horizontal="center" vertical="center" wrapText="1"/>
    </xf>
    <xf numFmtId="0" fontId="199" fillId="0" borderId="1" xfId="0" applyFont="1" applyBorder="1" applyAlignment="1">
      <alignment horizontal="center" vertical="center" wrapText="1"/>
    </xf>
    <xf numFmtId="183" fontId="199" fillId="60" borderId="1" xfId="0" applyNumberFormat="1" applyFont="1" applyFill="1" applyBorder="1" applyAlignment="1">
      <alignment horizontal="center" vertical="center" wrapText="1"/>
    </xf>
    <xf numFmtId="183" fontId="199" fillId="21" borderId="1" xfId="0" applyNumberFormat="1" applyFont="1" applyFill="1" applyBorder="1" applyAlignment="1">
      <alignment horizontal="center" vertical="center" wrapText="1"/>
    </xf>
    <xf numFmtId="0" fontId="161" fillId="0" borderId="1" xfId="0" applyFont="1" applyBorder="1" applyAlignment="1">
      <alignment horizontal="center" vertical="center" wrapText="1"/>
    </xf>
    <xf numFmtId="0" fontId="199" fillId="60" borderId="1" xfId="0" applyFont="1" applyFill="1" applyBorder="1" applyAlignment="1">
      <alignment horizontal="center" vertical="center" wrapText="1"/>
    </xf>
    <xf numFmtId="0" fontId="199" fillId="21" borderId="1" xfId="0" applyFont="1" applyFill="1" applyBorder="1" applyAlignment="1">
      <alignment horizontal="center" vertical="center" wrapText="1"/>
    </xf>
    <xf numFmtId="2" fontId="164" fillId="21" borderId="1" xfId="5" applyNumberFormat="1" applyFont="1" applyFill="1" applyBorder="1" applyAlignment="1" applyProtection="1">
      <alignment horizontal="center" vertical="center"/>
      <protection locked="0"/>
    </xf>
    <xf numFmtId="0" fontId="139" fillId="0" borderId="0" xfId="0" applyFont="1" applyAlignment="1">
      <alignment horizontal="center"/>
    </xf>
    <xf numFmtId="0" fontId="200" fillId="0" borderId="1" xfId="0" applyFont="1" applyBorder="1" applyAlignment="1">
      <alignment horizontal="center"/>
    </xf>
    <xf numFmtId="0" fontId="200" fillId="0" borderId="1" xfId="0" applyFont="1" applyBorder="1"/>
    <xf numFmtId="164" fontId="200" fillId="21" borderId="1" xfId="1" applyNumberFormat="1" applyFont="1" applyFill="1" applyBorder="1"/>
    <xf numFmtId="0" fontId="200" fillId="21" borderId="7" xfId="0" applyFont="1" applyFill="1" applyBorder="1" applyAlignment="1">
      <alignment horizontal="center"/>
    </xf>
    <xf numFmtId="164" fontId="110" fillId="63" borderId="1" xfId="1" applyNumberFormat="1" applyFont="1" applyFill="1" applyBorder="1" applyAlignment="1">
      <alignment horizontal="center"/>
    </xf>
    <xf numFmtId="0" fontId="79" fillId="0" borderId="0" xfId="0" applyFont="1" applyAlignment="1">
      <alignment horizontal="center"/>
    </xf>
    <xf numFmtId="0" fontId="139" fillId="0" borderId="1" xfId="0" applyFont="1" applyBorder="1" applyAlignment="1">
      <alignment horizontal="right" vertical="center" wrapText="1"/>
    </xf>
    <xf numFmtId="9" fontId="0" fillId="4" borderId="1" xfId="0" applyNumberFormat="1" applyFill="1" applyBorder="1" applyAlignment="1">
      <alignment horizontal="center"/>
    </xf>
    <xf numFmtId="164" fontId="67" fillId="0" borderId="0" xfId="1" applyNumberFormat="1" applyFont="1"/>
    <xf numFmtId="43" fontId="75" fillId="0" borderId="0" xfId="0" applyNumberFormat="1" applyFont="1" applyAlignment="1">
      <alignment horizontal="center" vertical="center"/>
    </xf>
    <xf numFmtId="0" fontId="3" fillId="2" borderId="1" xfId="0" applyFont="1" applyFill="1" applyBorder="1" applyAlignment="1">
      <alignment horizontal="center"/>
    </xf>
    <xf numFmtId="10" fontId="0" fillId="26" borderId="1" xfId="0" applyNumberFormat="1" applyFill="1" applyBorder="1" applyAlignment="1">
      <alignment horizontal="center"/>
    </xf>
    <xf numFmtId="164" fontId="0" fillId="74" borderId="1" xfId="1" applyNumberFormat="1" applyFont="1" applyFill="1" applyBorder="1" applyAlignment="1">
      <alignment horizontal="center"/>
    </xf>
    <xf numFmtId="164" fontId="137" fillId="75" borderId="1" xfId="0" applyNumberFormat="1" applyFont="1" applyFill="1" applyBorder="1"/>
    <xf numFmtId="2" fontId="23" fillId="0" borderId="0" xfId="0" applyNumberFormat="1" applyFont="1"/>
    <xf numFmtId="0" fontId="141" fillId="0" borderId="0" xfId="0" applyFont="1" applyAlignment="1">
      <alignment horizontal="center"/>
    </xf>
    <xf numFmtId="164" fontId="79" fillId="5" borderId="0" xfId="1" applyNumberFormat="1" applyFont="1" applyFill="1"/>
    <xf numFmtId="0" fontId="34" fillId="0" borderId="0" xfId="0" applyFont="1" applyAlignment="1">
      <alignment horizontal="center"/>
    </xf>
    <xf numFmtId="0" fontId="69" fillId="0" borderId="0" xfId="0" applyFont="1" applyAlignment="1">
      <alignment horizontal="right"/>
    </xf>
    <xf numFmtId="0" fontId="69" fillId="21" borderId="1" xfId="0" applyFont="1" applyFill="1" applyBorder="1" applyAlignment="1">
      <alignment horizontal="right"/>
    </xf>
    <xf numFmtId="0" fontId="75" fillId="21" borderId="1" xfId="0" applyFont="1" applyFill="1" applyBorder="1" applyAlignment="1">
      <alignment horizontal="right"/>
    </xf>
    <xf numFmtId="3" fontId="73" fillId="0" borderId="0" xfId="0" applyNumberFormat="1" applyFont="1"/>
    <xf numFmtId="164" fontId="0" fillId="0" borderId="0" xfId="1" applyNumberFormat="1" applyFont="1" applyProtection="1">
      <protection hidden="1"/>
    </xf>
    <xf numFmtId="38" fontId="79" fillId="21" borderId="1" xfId="9" applyNumberFormat="1" applyFont="1" applyFill="1" applyBorder="1" applyProtection="1">
      <protection hidden="1"/>
    </xf>
    <xf numFmtId="164" fontId="139" fillId="0" borderId="0" xfId="1" applyNumberFormat="1" applyFont="1"/>
    <xf numFmtId="10" fontId="139" fillId="21" borderId="1" xfId="0" applyNumberFormat="1" applyFont="1" applyFill="1" applyBorder="1" applyAlignment="1">
      <alignment horizontal="center"/>
    </xf>
    <xf numFmtId="165" fontId="54" fillId="0" borderId="0" xfId="4" applyNumberFormat="1" applyFont="1" applyAlignment="1">
      <alignment horizontal="center"/>
    </xf>
    <xf numFmtId="1" fontId="65" fillId="21" borderId="1" xfId="0" applyNumberFormat="1" applyFont="1" applyFill="1" applyBorder="1" applyAlignment="1">
      <alignment horizontal="center" vertical="center"/>
    </xf>
    <xf numFmtId="165" fontId="65" fillId="21" borderId="1" xfId="4" applyNumberFormat="1" applyFont="1" applyFill="1" applyBorder="1" applyAlignment="1">
      <alignment horizontal="center" vertical="center"/>
    </xf>
    <xf numFmtId="0" fontId="3" fillId="60" borderId="1" xfId="0" applyFont="1" applyFill="1" applyBorder="1" applyAlignment="1">
      <alignment horizontal="center" vertical="center"/>
    </xf>
    <xf numFmtId="44" fontId="3" fillId="60" borderId="1" xfId="3" applyFont="1" applyFill="1" applyBorder="1" applyAlignment="1">
      <alignment horizontal="center" vertical="center"/>
    </xf>
    <xf numFmtId="176" fontId="3" fillId="60" borderId="1" xfId="0" applyNumberFormat="1" applyFont="1" applyFill="1" applyBorder="1" applyAlignment="1">
      <alignment horizontal="center" vertical="center"/>
    </xf>
    <xf numFmtId="164" fontId="0" fillId="5" borderId="1" xfId="1" applyNumberFormat="1" applyFont="1" applyFill="1" applyBorder="1" applyAlignment="1">
      <alignment vertical="center"/>
    </xf>
    <xf numFmtId="0" fontId="73" fillId="0" borderId="0" xfId="0" applyFont="1" applyAlignment="1">
      <alignment horizontal="center" vertical="center"/>
    </xf>
    <xf numFmtId="1" fontId="65" fillId="21" borderId="6" xfId="0" applyNumberFormat="1" applyFont="1" applyFill="1" applyBorder="1" applyAlignment="1">
      <alignment horizontal="center" vertical="center"/>
    </xf>
    <xf numFmtId="165" fontId="65" fillId="21" borderId="6" xfId="4" applyNumberFormat="1" applyFont="1" applyFill="1" applyBorder="1" applyAlignment="1">
      <alignment horizontal="center" vertical="center"/>
    </xf>
    <xf numFmtId="0" fontId="3" fillId="60" borderId="6" xfId="0" applyFont="1" applyFill="1" applyBorder="1" applyAlignment="1">
      <alignment horizontal="center" vertical="center"/>
    </xf>
    <xf numFmtId="0" fontId="202" fillId="21" borderId="1" xfId="0" applyFont="1" applyFill="1" applyBorder="1" applyAlignment="1">
      <alignment horizontal="center" vertical="center"/>
    </xf>
    <xf numFmtId="164" fontId="0" fillId="5" borderId="6" xfId="1" applyNumberFormat="1" applyFont="1" applyFill="1" applyBorder="1" applyAlignment="1">
      <alignment vertical="center"/>
    </xf>
    <xf numFmtId="0" fontId="76" fillId="0" borderId="0" xfId="0" applyFont="1" applyAlignment="1">
      <alignment horizontal="center" vertical="center" wrapText="1"/>
    </xf>
    <xf numFmtId="192" fontId="200" fillId="21" borderId="1" xfId="0" applyNumberFormat="1" applyFont="1" applyFill="1" applyBorder="1" applyAlignment="1">
      <alignment horizontal="center"/>
    </xf>
    <xf numFmtId="0" fontId="90" fillId="0" borderId="0" xfId="0" applyFont="1" applyAlignment="1">
      <alignment horizontal="right"/>
    </xf>
    <xf numFmtId="176" fontId="69" fillId="21" borderId="1" xfId="3" applyNumberFormat="1" applyFont="1" applyFill="1" applyBorder="1"/>
    <xf numFmtId="10" fontId="133" fillId="21" borderId="1" xfId="0" applyNumberFormat="1" applyFont="1" applyFill="1" applyBorder="1" applyAlignment="1">
      <alignment horizontal="center" vertical="center"/>
    </xf>
    <xf numFmtId="0" fontId="0" fillId="21" borderId="0" xfId="0" applyFill="1" applyAlignment="1">
      <alignment horizontal="right"/>
    </xf>
    <xf numFmtId="0" fontId="29" fillId="0" borderId="0" xfId="0" applyFont="1" applyAlignment="1">
      <alignment horizontal="center"/>
    </xf>
    <xf numFmtId="0" fontId="63" fillId="0" borderId="0" xfId="0" applyFont="1" applyAlignment="1">
      <alignment horizontal="center"/>
    </xf>
    <xf numFmtId="0" fontId="29" fillId="0" borderId="19" xfId="0" applyFont="1" applyBorder="1" applyAlignment="1">
      <alignment horizontal="center"/>
    </xf>
    <xf numFmtId="0" fontId="63" fillId="0" borderId="19" xfId="0" applyFont="1" applyBorder="1" applyAlignment="1">
      <alignment horizontal="center"/>
    </xf>
    <xf numFmtId="0" fontId="0" fillId="71" borderId="1" xfId="0" applyFill="1" applyBorder="1"/>
    <xf numFmtId="41" fontId="0" fillId="26" borderId="1" xfId="0" applyNumberFormat="1" applyFill="1" applyBorder="1"/>
    <xf numFmtId="164" fontId="48" fillId="71" borderId="1" xfId="1" applyNumberFormat="1" applyFont="1" applyFill="1" applyBorder="1" applyProtection="1">
      <protection locked="0"/>
    </xf>
    <xf numFmtId="0" fontId="201" fillId="0" borderId="0" xfId="0" applyFont="1" applyAlignment="1">
      <alignment horizontal="right"/>
    </xf>
    <xf numFmtId="164" fontId="80" fillId="21" borderId="1" xfId="1" applyNumberFormat="1" applyFont="1" applyFill="1" applyBorder="1"/>
    <xf numFmtId="164" fontId="37" fillId="5" borderId="1" xfId="1" applyNumberFormat="1" applyFont="1" applyFill="1" applyBorder="1" applyProtection="1">
      <protection hidden="1"/>
    </xf>
    <xf numFmtId="10" fontId="75" fillId="21" borderId="1" xfId="0" applyNumberFormat="1" applyFont="1" applyFill="1" applyBorder="1" applyAlignment="1">
      <alignment horizontal="center"/>
    </xf>
    <xf numFmtId="38" fontId="0" fillId="60" borderId="1" xfId="0" applyNumberFormat="1" applyFill="1" applyBorder="1"/>
    <xf numFmtId="165" fontId="75" fillId="76" borderId="1" xfId="4" applyNumberFormat="1" applyFont="1" applyFill="1" applyBorder="1" applyAlignment="1">
      <alignment horizontal="center"/>
    </xf>
    <xf numFmtId="164" fontId="48" fillId="63" borderId="1" xfId="1" applyNumberFormat="1" applyFont="1" applyFill="1" applyBorder="1" applyProtection="1">
      <protection locked="0"/>
    </xf>
    <xf numFmtId="41" fontId="50" fillId="9" borderId="1" xfId="1" applyNumberFormat="1" applyFont="1" applyFill="1" applyBorder="1" applyProtection="1">
      <protection hidden="1"/>
    </xf>
    <xf numFmtId="176" fontId="0" fillId="26" borderId="1" xfId="3" applyNumberFormat="1" applyFont="1" applyFill="1" applyBorder="1" applyAlignment="1">
      <alignment horizontal="center"/>
    </xf>
    <xf numFmtId="38" fontId="34" fillId="0" borderId="0" xfId="0" applyNumberFormat="1" applyFont="1" applyAlignment="1" applyProtection="1">
      <alignment horizontal="left"/>
      <protection hidden="1"/>
    </xf>
    <xf numFmtId="176" fontId="0" fillId="5" borderId="1" xfId="3" applyNumberFormat="1" applyFont="1" applyFill="1" applyBorder="1" applyAlignment="1">
      <alignment horizontal="center"/>
    </xf>
    <xf numFmtId="41" fontId="50" fillId="18" borderId="1" xfId="0" applyNumberFormat="1" applyFont="1" applyFill="1" applyBorder="1" applyProtection="1">
      <protection hidden="1"/>
    </xf>
    <xf numFmtId="10" fontId="19" fillId="0" borderId="1" xfId="0" applyNumberFormat="1" applyFont="1" applyBorder="1" applyAlignment="1" applyProtection="1">
      <alignment horizontal="center"/>
      <protection locked="0"/>
    </xf>
    <xf numFmtId="164" fontId="139" fillId="2" borderId="3" xfId="1" applyNumberFormat="1" applyFont="1" applyFill="1" applyBorder="1"/>
    <xf numFmtId="0" fontId="203" fillId="0" borderId="0" xfId="0" applyFont="1"/>
    <xf numFmtId="165" fontId="0" fillId="18" borderId="1" xfId="0" applyNumberFormat="1" applyFill="1" applyBorder="1" applyAlignment="1">
      <alignment horizontal="center"/>
    </xf>
    <xf numFmtId="164" fontId="0" fillId="18" borderId="1" xfId="1" applyNumberFormat="1" applyFont="1" applyFill="1" applyBorder="1"/>
    <xf numFmtId="0" fontId="22" fillId="18" borderId="0" xfId="0" applyFont="1" applyFill="1" applyAlignment="1">
      <alignment horizontal="right"/>
    </xf>
    <xf numFmtId="0" fontId="62" fillId="4" borderId="7" xfId="0" applyFont="1" applyFill="1" applyBorder="1" applyAlignment="1" applyProtection="1">
      <alignment horizontal="right"/>
      <protection locked="0"/>
    </xf>
    <xf numFmtId="9" fontId="62" fillId="4" borderId="7" xfId="4" applyFont="1" applyFill="1" applyBorder="1" applyAlignment="1" applyProtection="1">
      <alignment horizontal="center"/>
      <protection locked="0"/>
    </xf>
    <xf numFmtId="3" fontId="61" fillId="65" borderId="0" xfId="0" applyNumberFormat="1" applyFont="1" applyFill="1" applyAlignment="1">
      <alignment horizontal="center"/>
    </xf>
    <xf numFmtId="1" fontId="50" fillId="12" borderId="1" xfId="0" applyNumberFormat="1" applyFont="1" applyFill="1" applyBorder="1" applyAlignment="1" applyProtection="1">
      <alignment horizontal="center"/>
      <protection hidden="1"/>
    </xf>
    <xf numFmtId="0" fontId="37" fillId="2" borderId="1" xfId="0" applyFont="1" applyFill="1" applyBorder="1" applyAlignment="1" applyProtection="1">
      <alignment horizontal="center" vertical="center" wrapText="1"/>
      <protection hidden="1"/>
    </xf>
    <xf numFmtId="0" fontId="0" fillId="71" borderId="1" xfId="0" applyFill="1" applyBorder="1" applyAlignment="1">
      <alignment horizontal="center"/>
    </xf>
    <xf numFmtId="0" fontId="73" fillId="2" borderId="0" xfId="0" applyFont="1" applyFill="1"/>
    <xf numFmtId="0" fontId="69" fillId="21" borderId="1" xfId="0" applyFont="1" applyFill="1" applyBorder="1" applyAlignment="1">
      <alignment horizontal="center"/>
    </xf>
    <xf numFmtId="0" fontId="23"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62" fillId="4" borderId="7" xfId="0" applyFont="1" applyFill="1" applyBorder="1" applyAlignment="1" applyProtection="1">
      <alignment horizontal="center"/>
      <protection locked="0"/>
    </xf>
    <xf numFmtId="0" fontId="58" fillId="21" borderId="1" xfId="0" applyFont="1" applyFill="1" applyBorder="1" applyAlignment="1">
      <alignment horizontal="center"/>
    </xf>
    <xf numFmtId="176" fontId="80" fillId="21" borderId="1" xfId="3" applyNumberFormat="1" applyFont="1" applyFill="1" applyBorder="1"/>
    <xf numFmtId="176" fontId="58" fillId="21" borderId="1" xfId="3" applyNumberFormat="1" applyFont="1" applyFill="1" applyBorder="1"/>
    <xf numFmtId="38" fontId="67" fillId="60" borderId="0" xfId="0" applyNumberFormat="1" applyFont="1" applyFill="1" applyProtection="1">
      <protection hidden="1"/>
    </xf>
    <xf numFmtId="2" fontId="67" fillId="0" borderId="0" xfId="0" applyNumberFormat="1" applyFont="1" applyAlignment="1">
      <alignment horizontal="center"/>
    </xf>
    <xf numFmtId="0" fontId="204" fillId="0" borderId="0" xfId="0" applyFont="1" applyAlignment="1" applyProtection="1">
      <alignment horizontal="right"/>
      <protection hidden="1"/>
    </xf>
    <xf numFmtId="0" fontId="144" fillId="0" borderId="0" xfId="0" applyFont="1" applyAlignment="1" applyProtection="1">
      <alignment horizontal="right"/>
      <protection hidden="1"/>
    </xf>
    <xf numFmtId="1" fontId="178" fillId="2" borderId="1" xfId="0" applyNumberFormat="1" applyFont="1" applyFill="1" applyBorder="1" applyAlignment="1" applyProtection="1">
      <alignment horizontal="center"/>
      <protection hidden="1"/>
    </xf>
    <xf numFmtId="176" fontId="0" fillId="21" borderId="1" xfId="0" applyNumberFormat="1" applyFill="1" applyBorder="1"/>
    <xf numFmtId="164" fontId="75" fillId="0" borderId="0" xfId="1" applyNumberFormat="1" applyFont="1"/>
    <xf numFmtId="164" fontId="0" fillId="26" borderId="1" xfId="0" applyNumberFormat="1" applyFill="1" applyBorder="1"/>
    <xf numFmtId="164" fontId="59" fillId="18" borderId="18" xfId="0" applyNumberFormat="1" applyFont="1" applyFill="1" applyBorder="1" applyAlignment="1">
      <alignment horizontal="left"/>
    </xf>
    <xf numFmtId="164" fontId="13" fillId="18" borderId="1" xfId="1" applyNumberFormat="1" applyFont="1" applyFill="1" applyBorder="1"/>
    <xf numFmtId="0" fontId="59" fillId="18" borderId="7" xfId="0" applyFont="1" applyFill="1" applyBorder="1" applyAlignment="1">
      <alignment horizontal="left"/>
    </xf>
    <xf numFmtId="164" fontId="59" fillId="18" borderId="7" xfId="0" applyNumberFormat="1" applyFont="1" applyFill="1" applyBorder="1" applyAlignment="1">
      <alignment horizontal="left"/>
    </xf>
    <xf numFmtId="164" fontId="62" fillId="18" borderId="7" xfId="0" applyNumberFormat="1" applyFont="1" applyFill="1" applyBorder="1" applyAlignment="1">
      <alignment horizontal="left"/>
    </xf>
    <xf numFmtId="164" fontId="14" fillId="18" borderId="1" xfId="1" applyNumberFormat="1" applyFont="1" applyFill="1" applyBorder="1"/>
    <xf numFmtId="164" fontId="54" fillId="18" borderId="0" xfId="0" applyNumberFormat="1" applyFont="1" applyFill="1"/>
    <xf numFmtId="0" fontId="139" fillId="2" borderId="1" xfId="0" applyFont="1" applyFill="1" applyBorder="1" applyAlignment="1">
      <alignment horizontal="center" vertical="center"/>
    </xf>
    <xf numFmtId="164" fontId="139" fillId="0" borderId="0" xfId="1" applyNumberFormat="1" applyFont="1" applyAlignment="1">
      <alignment horizontal="right"/>
    </xf>
    <xf numFmtId="164" fontId="110" fillId="0" borderId="0" xfId="1" applyNumberFormat="1" applyFont="1" applyAlignment="1">
      <alignment horizontal="right"/>
    </xf>
    <xf numFmtId="164" fontId="207" fillId="0" borderId="1" xfId="0" applyNumberFormat="1" applyFont="1" applyBorder="1" applyAlignment="1">
      <alignment horizontal="center"/>
    </xf>
    <xf numFmtId="191" fontId="139" fillId="5" borderId="1" xfId="1" applyNumberFormat="1" applyFont="1" applyFill="1" applyBorder="1" applyAlignment="1">
      <alignment horizontal="center" vertical="center" wrapText="1"/>
    </xf>
    <xf numFmtId="164" fontId="22" fillId="0" borderId="0" xfId="0" applyNumberFormat="1" applyFont="1" applyProtection="1">
      <protection hidden="1"/>
    </xf>
    <xf numFmtId="164" fontId="34" fillId="0" borderId="0" xfId="0" applyNumberFormat="1" applyFont="1" applyProtection="1">
      <protection hidden="1"/>
    </xf>
    <xf numFmtId="9" fontId="0" fillId="0" borderId="0" xfId="4" applyFont="1" applyAlignment="1" applyProtection="1">
      <alignment horizontal="center"/>
      <protection hidden="1"/>
    </xf>
    <xf numFmtId="0" fontId="76" fillId="21" borderId="1" xfId="0" applyFont="1" applyFill="1" applyBorder="1" applyAlignment="1" applyProtection="1">
      <alignment horizontal="center"/>
      <protection locked="0"/>
    </xf>
    <xf numFmtId="0" fontId="0" fillId="0" borderId="0" xfId="0" applyAlignment="1">
      <alignment wrapText="1"/>
    </xf>
    <xf numFmtId="0" fontId="202" fillId="0" borderId="0" xfId="0" applyFont="1" applyAlignment="1">
      <alignment horizontal="right"/>
    </xf>
    <xf numFmtId="38" fontId="69" fillId="0" borderId="0" xfId="0" applyNumberFormat="1" applyFont="1" applyProtection="1">
      <protection hidden="1"/>
    </xf>
    <xf numFmtId="2" fontId="75" fillId="0" borderId="0" xfId="0" applyNumberFormat="1" applyFont="1" applyAlignment="1">
      <alignment horizontal="center"/>
    </xf>
    <xf numFmtId="0" fontId="112" fillId="0" borderId="0" xfId="0" applyFont="1" applyProtection="1">
      <protection hidden="1"/>
    </xf>
    <xf numFmtId="165" fontId="196" fillId="0" borderId="1" xfId="4" applyNumberFormat="1" applyFont="1" applyFill="1" applyBorder="1" applyAlignment="1" applyProtection="1">
      <alignment horizontal="center"/>
    </xf>
    <xf numFmtId="164" fontId="209" fillId="0" borderId="1" xfId="1" applyNumberFormat="1" applyFont="1" applyFill="1" applyBorder="1" applyAlignment="1" applyProtection="1">
      <alignment horizontal="center"/>
    </xf>
    <xf numFmtId="0" fontId="145" fillId="0" borderId="0" xfId="0" applyFont="1"/>
    <xf numFmtId="164" fontId="210" fillId="5" borderId="1" xfId="0" applyNumberFormat="1" applyFont="1" applyFill="1" applyBorder="1"/>
    <xf numFmtId="164" fontId="145" fillId="5" borderId="1" xfId="0" applyNumberFormat="1" applyFont="1" applyFill="1" applyBorder="1"/>
    <xf numFmtId="10" fontId="145" fillId="22" borderId="1" xfId="0" applyNumberFormat="1" applyFont="1" applyFill="1" applyBorder="1"/>
    <xf numFmtId="164" fontId="145" fillId="24" borderId="1" xfId="0" applyNumberFormat="1" applyFont="1" applyFill="1" applyBorder="1"/>
    <xf numFmtId="10" fontId="145" fillId="0" borderId="0" xfId="0" applyNumberFormat="1" applyFont="1"/>
    <xf numFmtId="164" fontId="210" fillId="24" borderId="1" xfId="0" applyNumberFormat="1" applyFont="1" applyFill="1" applyBorder="1"/>
    <xf numFmtId="164" fontId="145" fillId="0" borderId="0" xfId="0" applyNumberFormat="1" applyFont="1"/>
    <xf numFmtId="165" fontId="145" fillId="0" borderId="0" xfId="0" applyNumberFormat="1" applyFont="1"/>
    <xf numFmtId="17" fontId="23" fillId="0" borderId="0" xfId="0" applyNumberFormat="1" applyFont="1" applyAlignment="1">
      <alignment horizontal="center"/>
    </xf>
    <xf numFmtId="164" fontId="145" fillId="5" borderId="1" xfId="0" applyNumberFormat="1" applyFont="1" applyFill="1" applyBorder="1" applyAlignment="1">
      <alignment horizontal="center"/>
    </xf>
    <xf numFmtId="164" fontId="145" fillId="22" borderId="1" xfId="1" applyNumberFormat="1" applyFont="1" applyFill="1" applyBorder="1" applyAlignment="1" applyProtection="1"/>
    <xf numFmtId="10" fontId="145" fillId="25" borderId="1" xfId="0" applyNumberFormat="1" applyFont="1" applyFill="1" applyBorder="1"/>
    <xf numFmtId="164" fontId="145" fillId="27" borderId="1" xfId="0" applyNumberFormat="1" applyFont="1" applyFill="1" applyBorder="1"/>
    <xf numFmtId="164" fontId="23" fillId="0" borderId="0" xfId="0" applyNumberFormat="1" applyFont="1" applyAlignment="1">
      <alignment horizontal="right"/>
    </xf>
    <xf numFmtId="9" fontId="62" fillId="26" borderId="1" xfId="0" applyNumberFormat="1" applyFont="1" applyFill="1" applyBorder="1" applyAlignment="1">
      <alignment horizontal="center" vertical="center"/>
    </xf>
    <xf numFmtId="164" fontId="153" fillId="0" borderId="1" xfId="0" applyNumberFormat="1" applyFont="1" applyBorder="1" applyAlignment="1">
      <alignment vertical="center"/>
    </xf>
    <xf numFmtId="43" fontId="153" fillId="0" borderId="1" xfId="0" applyNumberFormat="1" applyFont="1" applyBorder="1" applyAlignment="1">
      <alignment vertical="center"/>
    </xf>
    <xf numFmtId="164" fontId="62" fillId="26" borderId="1" xfId="1" applyNumberFormat="1" applyFont="1" applyFill="1" applyBorder="1" applyAlignment="1">
      <alignment horizontal="center"/>
    </xf>
    <xf numFmtId="164" fontId="210" fillId="0" borderId="0" xfId="0" applyNumberFormat="1" applyFont="1" applyAlignment="1">
      <alignment horizontal="right"/>
    </xf>
    <xf numFmtId="0" fontId="0" fillId="0" borderId="0" xfId="0" applyAlignment="1" applyProtection="1">
      <alignment vertical="center" wrapText="1"/>
      <protection hidden="1"/>
    </xf>
    <xf numFmtId="164" fontId="90" fillId="0" borderId="0" xfId="0" applyNumberFormat="1" applyFont="1" applyAlignment="1">
      <alignment horizontal="right"/>
    </xf>
    <xf numFmtId="9" fontId="61" fillId="4" borderId="1" xfId="0" applyNumberFormat="1" applyFont="1" applyFill="1" applyBorder="1" applyAlignment="1" applyProtection="1">
      <alignment horizontal="center"/>
      <protection locked="0"/>
    </xf>
    <xf numFmtId="164" fontId="14" fillId="21" borderId="1" xfId="1" applyNumberFormat="1" applyFont="1" applyFill="1" applyBorder="1"/>
    <xf numFmtId="164" fontId="13" fillId="21" borderId="1" xfId="1" applyNumberFormat="1" applyFont="1" applyFill="1" applyBorder="1"/>
    <xf numFmtId="0" fontId="79" fillId="21" borderId="1" xfId="0" applyFont="1" applyFill="1" applyBorder="1" applyAlignment="1">
      <alignment horizontal="center"/>
    </xf>
    <xf numFmtId="1" fontId="213" fillId="12" borderId="1" xfId="0" applyNumberFormat="1" applyFont="1" applyFill="1" applyBorder="1" applyAlignment="1" applyProtection="1">
      <alignment horizontal="center"/>
      <protection hidden="1"/>
    </xf>
    <xf numFmtId="0" fontId="67" fillId="0" borderId="0" xfId="0" applyFont="1"/>
    <xf numFmtId="0" fontId="77" fillId="0" borderId="0" xfId="0" applyFont="1" applyAlignment="1">
      <alignment horizontal="right"/>
    </xf>
    <xf numFmtId="0" fontId="67" fillId="4" borderId="7" xfId="0" applyFont="1" applyFill="1" applyBorder="1" applyAlignment="1" applyProtection="1">
      <alignment horizontal="right"/>
      <protection locked="0"/>
    </xf>
    <xf numFmtId="164" fontId="67" fillId="4" borderId="7" xfId="1" applyNumberFormat="1" applyFont="1" applyFill="1" applyBorder="1" applyAlignment="1" applyProtection="1">
      <alignment horizontal="right"/>
      <protection locked="0"/>
    </xf>
    <xf numFmtId="0" fontId="59" fillId="4" borderId="7" xfId="0" applyFont="1" applyFill="1" applyBorder="1" applyAlignment="1" applyProtection="1">
      <alignment horizontal="right"/>
      <protection locked="0"/>
    </xf>
    <xf numFmtId="164" fontId="59" fillId="4" borderId="7" xfId="1" applyNumberFormat="1" applyFont="1" applyFill="1" applyBorder="1" applyAlignment="1" applyProtection="1">
      <alignment horizontal="right"/>
      <protection locked="0"/>
    </xf>
    <xf numFmtId="0" fontId="59" fillId="4" borderId="7" xfId="0" applyFont="1" applyFill="1" applyBorder="1" applyAlignment="1" applyProtection="1">
      <alignment horizontal="center"/>
      <protection locked="0"/>
    </xf>
    <xf numFmtId="9" fontId="59" fillId="4" borderId="7" xfId="4" applyFont="1" applyFill="1" applyBorder="1" applyAlignment="1" applyProtection="1">
      <alignment horizontal="center"/>
      <protection locked="0"/>
    </xf>
    <xf numFmtId="0" fontId="113" fillId="4" borderId="7" xfId="0" applyFont="1" applyFill="1" applyBorder="1" applyAlignment="1" applyProtection="1">
      <alignment horizontal="right"/>
      <protection locked="0"/>
    </xf>
    <xf numFmtId="176" fontId="75" fillId="21" borderId="1" xfId="3" applyNumberFormat="1" applyFont="1" applyFill="1" applyBorder="1"/>
    <xf numFmtId="0" fontId="75" fillId="21" borderId="1" xfId="0" applyFont="1" applyFill="1" applyBorder="1" applyAlignment="1">
      <alignment horizontal="left"/>
    </xf>
    <xf numFmtId="10" fontId="0" fillId="71" borderId="1" xfId="0" applyNumberFormat="1" applyFill="1" applyBorder="1" applyAlignment="1">
      <alignment horizontal="center"/>
    </xf>
    <xf numFmtId="164" fontId="65" fillId="4" borderId="1" xfId="1" applyNumberFormat="1" applyFont="1" applyFill="1" applyBorder="1" applyAlignment="1" applyProtection="1">
      <alignment horizontal="center"/>
      <protection locked="0"/>
    </xf>
    <xf numFmtId="164" fontId="61" fillId="4" borderId="1" xfId="1" applyNumberFormat="1" applyFont="1" applyFill="1" applyBorder="1" applyProtection="1">
      <protection locked="0"/>
    </xf>
    <xf numFmtId="41" fontId="92" fillId="21" borderId="1" xfId="1" applyNumberFormat="1" applyFont="1" applyFill="1" applyBorder="1" applyProtection="1">
      <protection locked="0"/>
    </xf>
    <xf numFmtId="0" fontId="210" fillId="0" borderId="0" xfId="0" applyFont="1" applyAlignment="1">
      <alignment horizontal="right"/>
    </xf>
    <xf numFmtId="164" fontId="3" fillId="21" borderId="1" xfId="1" applyNumberFormat="1" applyFont="1" applyFill="1" applyBorder="1"/>
    <xf numFmtId="2" fontId="196" fillId="0" borderId="0" xfId="0" applyNumberFormat="1" applyFont="1" applyAlignment="1">
      <alignment horizontal="center"/>
    </xf>
    <xf numFmtId="38" fontId="77" fillId="0" borderId="0" xfId="0" applyNumberFormat="1" applyFont="1"/>
    <xf numFmtId="0" fontId="0" fillId="67" borderId="0" xfId="0" applyFill="1" applyProtection="1">
      <protection hidden="1"/>
    </xf>
    <xf numFmtId="164" fontId="0" fillId="71" borderId="0" xfId="0" applyNumberFormat="1" applyFill="1"/>
    <xf numFmtId="0" fontId="0" fillId="71" borderId="0" xfId="0" applyFill="1"/>
    <xf numFmtId="41" fontId="0" fillId="71" borderId="1" xfId="0" applyNumberFormat="1" applyFill="1" applyBorder="1"/>
    <xf numFmtId="14" fontId="145" fillId="5" borderId="1" xfId="0" applyNumberFormat="1" applyFont="1" applyFill="1" applyBorder="1" applyAlignment="1">
      <alignment horizontal="center"/>
    </xf>
    <xf numFmtId="164" fontId="145" fillId="25" borderId="1" xfId="0" applyNumberFormat="1" applyFont="1" applyFill="1" applyBorder="1"/>
    <xf numFmtId="164" fontId="214" fillId="24" borderId="1" xfId="0" applyNumberFormat="1" applyFont="1" applyFill="1" applyBorder="1"/>
    <xf numFmtId="164" fontId="130" fillId="24" borderId="1" xfId="0" applyNumberFormat="1" applyFont="1" applyFill="1" applyBorder="1"/>
    <xf numFmtId="0" fontId="201" fillId="0" borderId="0" xfId="0" applyFont="1" applyProtection="1">
      <protection hidden="1"/>
    </xf>
    <xf numFmtId="0" fontId="75" fillId="0" borderId="0" xfId="0" applyFont="1" applyAlignment="1">
      <alignment horizontal="right"/>
    </xf>
    <xf numFmtId="0" fontId="139" fillId="2" borderId="1" xfId="0" applyFont="1" applyFill="1" applyBorder="1" applyAlignment="1">
      <alignment horizontal="center" vertical="center" wrapText="1"/>
    </xf>
    <xf numFmtId="10" fontId="23" fillId="0" borderId="0" xfId="0" applyNumberFormat="1" applyFont="1" applyAlignment="1">
      <alignment horizontal="center" vertical="center"/>
    </xf>
    <xf numFmtId="164" fontId="139" fillId="2" borderId="1" xfId="1" applyNumberFormat="1" applyFont="1" applyFill="1" applyBorder="1" applyAlignment="1"/>
    <xf numFmtId="10" fontId="23" fillId="21" borderId="1" xfId="0" applyNumberFormat="1" applyFont="1" applyFill="1" applyBorder="1" applyAlignment="1">
      <alignment horizontal="center" vertical="center"/>
    </xf>
    <xf numFmtId="0" fontId="139" fillId="0" borderId="0" xfId="0" applyFont="1" applyAlignment="1">
      <alignment horizontal="right" vertical="center" wrapText="1"/>
    </xf>
    <xf numFmtId="43" fontId="73" fillId="0" borderId="0" xfId="0" applyNumberFormat="1" applyFont="1"/>
    <xf numFmtId="3" fontId="61" fillId="18" borderId="1" xfId="0" applyNumberFormat="1" applyFont="1" applyFill="1" applyBorder="1" applyAlignment="1">
      <alignment horizontal="center"/>
    </xf>
    <xf numFmtId="0" fontId="89" fillId="18" borderId="1" xfId="0" applyFont="1" applyFill="1" applyBorder="1" applyAlignment="1" applyProtection="1">
      <alignment horizontal="center" vertical="center"/>
      <protection locked="0"/>
    </xf>
    <xf numFmtId="164" fontId="110" fillId="24" borderId="1" xfId="0" applyNumberFormat="1" applyFont="1" applyFill="1" applyBorder="1"/>
    <xf numFmtId="0" fontId="215" fillId="0" borderId="0" xfId="0" applyFont="1"/>
    <xf numFmtId="0" fontId="216" fillId="0" borderId="0" xfId="0" applyFont="1"/>
    <xf numFmtId="169" fontId="0" fillId="2" borderId="0" xfId="4" applyNumberFormat="1" applyFont="1" applyFill="1"/>
    <xf numFmtId="0" fontId="217" fillId="0" borderId="0" xfId="0" applyFont="1"/>
    <xf numFmtId="0" fontId="218" fillId="0" borderId="0" xfId="0" applyFont="1" applyAlignment="1">
      <alignment horizontal="center"/>
    </xf>
    <xf numFmtId="41" fontId="0" fillId="0" borderId="0" xfId="0" applyNumberFormat="1"/>
    <xf numFmtId="183" fontId="0" fillId="0" borderId="0" xfId="0" applyNumberFormat="1"/>
    <xf numFmtId="41" fontId="0" fillId="0" borderId="0" xfId="0" applyNumberFormat="1" applyAlignment="1">
      <alignment horizontal="center"/>
    </xf>
    <xf numFmtId="41" fontId="216" fillId="0" borderId="0" xfId="0" applyNumberFormat="1" applyFont="1"/>
    <xf numFmtId="187" fontId="0" fillId="0" borderId="0" xfId="0" applyNumberFormat="1"/>
    <xf numFmtId="10" fontId="216" fillId="0" borderId="0" xfId="0" applyNumberFormat="1" applyFont="1"/>
    <xf numFmtId="0" fontId="219" fillId="0" borderId="0" xfId="0" applyFont="1" applyAlignment="1">
      <alignment vertical="center"/>
    </xf>
    <xf numFmtId="0" fontId="220" fillId="0" borderId="0" xfId="0" applyFont="1"/>
    <xf numFmtId="0" fontId="216" fillId="0" borderId="0" xfId="0" applyFont="1" applyAlignment="1">
      <alignment vertical="center" wrapText="1"/>
    </xf>
    <xf numFmtId="0" fontId="222" fillId="0" borderId="0" xfId="0" applyFont="1"/>
    <xf numFmtId="0" fontId="223" fillId="0" borderId="0" xfId="0" applyFont="1" applyAlignment="1">
      <alignment vertical="center"/>
    </xf>
    <xf numFmtId="176" fontId="0" fillId="21" borderId="7" xfId="0" applyNumberFormat="1" applyFill="1" applyBorder="1"/>
    <xf numFmtId="176" fontId="0" fillId="21" borderId="18" xfId="0" applyNumberFormat="1" applyFill="1" applyBorder="1"/>
    <xf numFmtId="176" fontId="0" fillId="21" borderId="8" xfId="0" applyNumberFormat="1" applyFill="1" applyBorder="1"/>
    <xf numFmtId="0" fontId="77" fillId="21" borderId="7" xfId="0" applyFont="1" applyFill="1" applyBorder="1" applyAlignment="1">
      <alignment horizontal="left"/>
    </xf>
    <xf numFmtId="164" fontId="79" fillId="21" borderId="1" xfId="1" applyNumberFormat="1" applyFont="1" applyFill="1" applyBorder="1"/>
    <xf numFmtId="164" fontId="79" fillId="9" borderId="1" xfId="1" applyNumberFormat="1" applyFont="1" applyFill="1" applyBorder="1"/>
    <xf numFmtId="0" fontId="181" fillId="69" borderId="0" xfId="0" applyFont="1" applyFill="1" applyProtection="1">
      <protection locked="0"/>
    </xf>
    <xf numFmtId="38" fontId="3" fillId="11" borderId="0" xfId="9" applyNumberFormat="1" applyFont="1" applyFill="1" applyBorder="1" applyProtection="1">
      <protection hidden="1"/>
    </xf>
    <xf numFmtId="1" fontId="66" fillId="0" borderId="0" xfId="0" applyNumberFormat="1" applyFont="1" applyAlignment="1">
      <alignment horizontal="center"/>
    </xf>
    <xf numFmtId="164" fontId="202" fillId="0" borderId="0" xfId="1" applyNumberFormat="1" applyFont="1"/>
    <xf numFmtId="164" fontId="141" fillId="0" borderId="0" xfId="1" applyNumberFormat="1" applyFont="1" applyAlignment="1">
      <alignment horizontal="center"/>
    </xf>
    <xf numFmtId="164" fontId="67" fillId="0" borderId="0" xfId="0" applyNumberFormat="1" applyFont="1"/>
    <xf numFmtId="43" fontId="140" fillId="21" borderId="1" xfId="0" applyNumberFormat="1" applyFont="1" applyFill="1" applyBorder="1"/>
    <xf numFmtId="43" fontId="140" fillId="18" borderId="1" xfId="0" applyNumberFormat="1" applyFont="1" applyFill="1" applyBorder="1"/>
    <xf numFmtId="181" fontId="63" fillId="21" borderId="1" xfId="1" applyNumberFormat="1" applyFont="1" applyFill="1" applyBorder="1"/>
    <xf numFmtId="165" fontId="0" fillId="0" borderId="0" xfId="0" applyNumberFormat="1" applyAlignment="1">
      <alignment horizontal="right"/>
    </xf>
    <xf numFmtId="164" fontId="43" fillId="68" borderId="1" xfId="1" applyNumberFormat="1" applyFont="1" applyFill="1" applyBorder="1"/>
    <xf numFmtId="10" fontId="0" fillId="60" borderId="1" xfId="0" applyNumberFormat="1" applyFill="1" applyBorder="1"/>
    <xf numFmtId="165" fontId="0" fillId="68" borderId="8" xfId="0" applyNumberFormat="1" applyFill="1" applyBorder="1" applyProtection="1">
      <protection hidden="1"/>
    </xf>
    <xf numFmtId="164" fontId="29" fillId="62" borderId="1" xfId="1" applyNumberFormat="1" applyFont="1" applyFill="1" applyBorder="1"/>
    <xf numFmtId="164" fontId="29" fillId="60" borderId="1" xfId="1" applyNumberFormat="1" applyFont="1" applyFill="1" applyBorder="1"/>
    <xf numFmtId="164" fontId="29" fillId="60" borderId="3" xfId="1" applyNumberFormat="1" applyFont="1" applyFill="1" applyBorder="1"/>
    <xf numFmtId="0" fontId="54" fillId="2" borderId="1" xfId="0" applyFont="1" applyFill="1" applyBorder="1" applyAlignment="1">
      <alignment horizontal="center"/>
    </xf>
    <xf numFmtId="0" fontId="54" fillId="2" borderId="0" xfId="0" applyFont="1" applyFill="1" applyAlignment="1">
      <alignment horizontal="center"/>
    </xf>
    <xf numFmtId="164" fontId="30" fillId="21" borderId="1" xfId="1" applyNumberFormat="1" applyFont="1" applyFill="1" applyBorder="1"/>
    <xf numFmtId="0" fontId="30" fillId="0" borderId="0" xfId="0" applyFont="1"/>
    <xf numFmtId="165" fontId="67" fillId="0" borderId="0" xfId="4" applyNumberFormat="1" applyFont="1" applyAlignment="1">
      <alignment horizontal="center"/>
    </xf>
    <xf numFmtId="171" fontId="0" fillId="0" borderId="0" xfId="0" applyNumberFormat="1" applyAlignment="1" applyProtection="1">
      <alignment horizontal="center"/>
      <protection hidden="1"/>
    </xf>
    <xf numFmtId="0" fontId="82" fillId="0" borderId="0" xfId="0" applyFont="1" applyAlignment="1" applyProtection="1">
      <alignment horizontal="center"/>
      <protection hidden="1"/>
    </xf>
    <xf numFmtId="0" fontId="82" fillId="0" borderId="14" xfId="0" applyFont="1" applyBorder="1" applyAlignment="1" applyProtection="1">
      <alignment horizontal="center"/>
      <protection hidden="1"/>
    </xf>
    <xf numFmtId="0" fontId="146" fillId="0" borderId="0" xfId="0" applyFont="1" applyAlignment="1" applyProtection="1">
      <alignment horizontal="center" vertical="center" wrapText="1"/>
      <protection hidden="1"/>
    </xf>
    <xf numFmtId="0" fontId="0" fillId="2" borderId="7" xfId="0" applyFill="1" applyBorder="1" applyAlignment="1">
      <alignment horizontal="center"/>
    </xf>
    <xf numFmtId="0" fontId="0" fillId="2" borderId="8" xfId="0" applyFill="1" applyBorder="1" applyAlignment="1">
      <alignment horizontal="center"/>
    </xf>
    <xf numFmtId="0" fontId="35" fillId="3" borderId="3" xfId="0" applyFont="1" applyFill="1" applyBorder="1" applyAlignment="1">
      <alignment horizontal="center"/>
    </xf>
    <xf numFmtId="0" fontId="64" fillId="3" borderId="0" xfId="0" applyFont="1" applyFill="1" applyAlignment="1">
      <alignment horizontal="center"/>
    </xf>
    <xf numFmtId="0" fontId="75" fillId="0" borderId="3" xfId="0" applyFont="1" applyBorder="1" applyAlignment="1">
      <alignment horizontal="center" vertical="center"/>
    </xf>
    <xf numFmtId="0" fontId="139" fillId="2" borderId="1" xfId="0" applyFont="1" applyFill="1" applyBorder="1" applyAlignment="1">
      <alignment horizontal="center"/>
    </xf>
    <xf numFmtId="0" fontId="157" fillId="21" borderId="16" xfId="0" applyFont="1" applyFill="1" applyBorder="1" applyAlignment="1">
      <alignment horizontal="center"/>
    </xf>
    <xf numFmtId="0" fontId="157" fillId="21" borderId="17" xfId="0" applyFont="1" applyFill="1" applyBorder="1" applyAlignment="1">
      <alignment horizontal="center"/>
    </xf>
    <xf numFmtId="0" fontId="221" fillId="0" borderId="0" xfId="0" applyFont="1" applyAlignment="1">
      <alignment vertical="center"/>
    </xf>
    <xf numFmtId="0" fontId="0" fillId="0" borderId="19" xfId="0" applyBorder="1" applyAlignment="1">
      <alignment horizontal="right"/>
    </xf>
    <xf numFmtId="0" fontId="0" fillId="0" borderId="7" xfId="0" applyBorder="1" applyAlignment="1">
      <alignment horizontal="right"/>
    </xf>
    <xf numFmtId="0" fontId="0" fillId="0" borderId="18" xfId="0" applyBorder="1" applyAlignment="1">
      <alignment horizontal="right"/>
    </xf>
    <xf numFmtId="0" fontId="0" fillId="0" borderId="8" xfId="0" applyBorder="1" applyAlignment="1">
      <alignment horizontal="right"/>
    </xf>
    <xf numFmtId="0" fontId="0" fillId="18" borderId="7" xfId="0" applyFill="1" applyBorder="1" applyAlignment="1">
      <alignment horizontal="right"/>
    </xf>
    <xf numFmtId="0" fontId="0" fillId="18" borderId="18" xfId="0" applyFill="1" applyBorder="1" applyAlignment="1">
      <alignment horizontal="right"/>
    </xf>
    <xf numFmtId="0" fontId="0" fillId="18" borderId="8" xfId="0" applyFill="1" applyBorder="1" applyAlignment="1">
      <alignment horizontal="right"/>
    </xf>
    <xf numFmtId="0" fontId="53" fillId="3" borderId="0" xfId="0" applyFont="1" applyFill="1" applyAlignment="1">
      <alignment horizontal="center" vertical="center"/>
    </xf>
    <xf numFmtId="0" fontId="44" fillId="0" borderId="4" xfId="0" applyFont="1" applyBorder="1" applyAlignment="1" applyProtection="1">
      <alignment horizontal="center" wrapText="1"/>
      <protection hidden="1"/>
    </xf>
    <xf numFmtId="0" fontId="44" fillId="0" borderId="5" xfId="0" applyFont="1" applyBorder="1" applyAlignment="1" applyProtection="1">
      <alignment horizontal="center" wrapText="1"/>
      <protection hidden="1"/>
    </xf>
    <xf numFmtId="0" fontId="44" fillId="0" borderId="6" xfId="0" applyFont="1" applyBorder="1" applyAlignment="1" applyProtection="1">
      <alignment horizontal="center" wrapText="1"/>
      <protection hidden="1"/>
    </xf>
    <xf numFmtId="1" fontId="56" fillId="2" borderId="7" xfId="0" applyNumberFormat="1" applyFont="1" applyFill="1" applyBorder="1" applyAlignment="1" applyProtection="1">
      <alignment horizontal="center" vertical="center"/>
      <protection locked="0"/>
    </xf>
    <xf numFmtId="1" fontId="56" fillId="2" borderId="8" xfId="0" applyNumberFormat="1" applyFont="1" applyFill="1" applyBorder="1" applyAlignment="1" applyProtection="1">
      <alignment horizontal="center" vertical="center"/>
      <protection locked="0"/>
    </xf>
    <xf numFmtId="0" fontId="44" fillId="0" borderId="4" xfId="0" applyFont="1" applyBorder="1" applyAlignment="1" applyProtection="1">
      <alignment horizontal="center" vertical="center" wrapText="1"/>
      <protection hidden="1"/>
    </xf>
    <xf numFmtId="0" fontId="44" fillId="0" borderId="5" xfId="0" applyFont="1" applyBorder="1" applyAlignment="1" applyProtection="1">
      <alignment horizontal="center" vertical="center" wrapText="1"/>
      <protection hidden="1"/>
    </xf>
    <xf numFmtId="0" fontId="44" fillId="0" borderId="6" xfId="0" applyFont="1" applyBorder="1" applyAlignment="1" applyProtection="1">
      <alignment horizontal="center" vertical="center" wrapText="1"/>
      <protection hidden="1"/>
    </xf>
    <xf numFmtId="0" fontId="139" fillId="2" borderId="2" xfId="0" applyFont="1" applyFill="1" applyBorder="1" applyAlignment="1">
      <alignment horizontal="center" vertical="center"/>
    </xf>
    <xf numFmtId="0" fontId="139" fillId="2" borderId="19" xfId="0" applyFont="1" applyFill="1" applyBorder="1" applyAlignment="1">
      <alignment horizontal="center" vertical="center"/>
    </xf>
    <xf numFmtId="1" fontId="60" fillId="2" borderId="7" xfId="0" applyNumberFormat="1" applyFont="1" applyFill="1" applyBorder="1" applyAlignment="1" applyProtection="1">
      <alignment horizontal="center" vertical="center"/>
      <protection locked="0"/>
    </xf>
    <xf numFmtId="1" fontId="60" fillId="2" borderId="8" xfId="0" applyNumberFormat="1" applyFont="1" applyFill="1" applyBorder="1" applyAlignment="1" applyProtection="1">
      <alignment horizontal="center" vertical="center"/>
      <protection locked="0"/>
    </xf>
    <xf numFmtId="0" fontId="42" fillId="13" borderId="0" xfId="0" applyFont="1" applyFill="1" applyAlignment="1" applyProtection="1">
      <alignment horizontal="center" wrapText="1"/>
      <protection hidden="1"/>
    </xf>
    <xf numFmtId="0" fontId="205" fillId="69" borderId="0" xfId="0" applyFont="1" applyFill="1" applyAlignment="1">
      <alignment horizontal="center"/>
    </xf>
    <xf numFmtId="0" fontId="138" fillId="0" borderId="0" xfId="0" applyFont="1" applyAlignment="1">
      <alignment horizontal="right"/>
    </xf>
    <xf numFmtId="0" fontId="69" fillId="0" borderId="0" xfId="0" applyFont="1" applyAlignment="1">
      <alignment horizontal="center" wrapText="1"/>
    </xf>
    <xf numFmtId="0" fontId="43" fillId="0" borderId="0" xfId="0" applyFont="1"/>
    <xf numFmtId="0" fontId="77" fillId="0" borderId="0" xfId="0" applyFont="1" applyAlignment="1">
      <alignment horizontal="center"/>
    </xf>
    <xf numFmtId="0" fontId="45" fillId="2" borderId="0" xfId="0" applyFont="1" applyFill="1" applyProtection="1">
      <protection hidden="1"/>
    </xf>
    <xf numFmtId="0" fontId="167" fillId="10" borderId="0" xfId="0" applyFont="1" applyFill="1" applyProtection="1">
      <protection hidden="1"/>
    </xf>
    <xf numFmtId="0" fontId="24" fillId="2" borderId="0" xfId="0" applyFont="1" applyFill="1" applyProtection="1">
      <protection hidden="1"/>
    </xf>
    <xf numFmtId="0" fontId="224" fillId="60" borderId="0" xfId="0" applyFont="1" applyFill="1" applyAlignment="1">
      <alignment horizontal="right"/>
    </xf>
    <xf numFmtId="164" fontId="224" fillId="60" borderId="0" xfId="0" applyNumberFormat="1" applyFont="1" applyFill="1"/>
    <xf numFmtId="0" fontId="224" fillId="0" borderId="0" xfId="0" applyFont="1" applyAlignment="1">
      <alignment horizontal="right"/>
    </xf>
    <xf numFmtId="164" fontId="224" fillId="0" borderId="0" xfId="0" applyNumberFormat="1" applyFont="1"/>
    <xf numFmtId="187" fontId="224" fillId="0" borderId="0" xfId="4" applyNumberFormat="1" applyFont="1" applyFill="1" applyAlignment="1">
      <alignment horizontal="center"/>
    </xf>
    <xf numFmtId="165" fontId="224" fillId="0" borderId="0" xfId="4" applyNumberFormat="1" applyFont="1" applyFill="1" applyAlignment="1">
      <alignment horizontal="center"/>
    </xf>
    <xf numFmtId="0" fontId="135" fillId="0" borderId="0" xfId="0" applyFont="1" applyAlignment="1" applyProtection="1">
      <alignment horizontal="right"/>
      <protection hidden="1"/>
    </xf>
    <xf numFmtId="0" fontId="164" fillId="21" borderId="1" xfId="84" applyFont="1" applyFill="1" applyBorder="1" applyAlignment="1" applyProtection="1">
      <alignment horizontal="center"/>
      <protection locked="0"/>
    </xf>
    <xf numFmtId="0" fontId="69" fillId="9" borderId="0" xfId="0" quotePrefix="1" applyFont="1" applyFill="1" applyAlignment="1">
      <alignment horizontal="left"/>
    </xf>
    <xf numFmtId="10" fontId="0" fillId="21" borderId="1" xfId="0" applyNumberFormat="1" applyFill="1" applyBorder="1" applyAlignment="1">
      <alignment horizontal="center" vertical="center"/>
    </xf>
    <xf numFmtId="0" fontId="225" fillId="2" borderId="0" xfId="0" applyFont="1" applyFill="1" applyProtection="1">
      <protection hidden="1"/>
    </xf>
    <xf numFmtId="0" fontId="226" fillId="3" borderId="0" xfId="0" applyFont="1" applyFill="1" applyAlignment="1">
      <alignment horizontal="center"/>
    </xf>
    <xf numFmtId="164" fontId="75" fillId="21" borderId="1" xfId="1" applyNumberFormat="1" applyFont="1" applyFill="1" applyBorder="1"/>
    <xf numFmtId="38" fontId="22" fillId="0" borderId="0" xfId="0" applyNumberFormat="1" applyFont="1"/>
    <xf numFmtId="40" fontId="0" fillId="0" borderId="0" xfId="0" applyNumberFormat="1"/>
    <xf numFmtId="40" fontId="22" fillId="0" borderId="0" xfId="0" applyNumberFormat="1" applyFont="1"/>
    <xf numFmtId="164" fontId="0" fillId="5" borderId="0" xfId="0" applyNumberFormat="1" applyFill="1"/>
    <xf numFmtId="164" fontId="69" fillId="0" borderId="0" xfId="1" applyNumberFormat="1" applyFont="1"/>
    <xf numFmtId="165" fontId="0" fillId="0" borderId="0" xfId="4" applyNumberFormat="1" applyFont="1" applyAlignment="1">
      <alignment horizontal="center" vertical="center"/>
    </xf>
    <xf numFmtId="164" fontId="22" fillId="0" borderId="7" xfId="1" applyNumberFormat="1" applyFont="1" applyFill="1" applyBorder="1"/>
    <xf numFmtId="0" fontId="0" fillId="0" borderId="9" xfId="0" applyBorder="1"/>
    <xf numFmtId="0" fontId="0" fillId="0" borderId="10" xfId="0" applyBorder="1"/>
    <xf numFmtId="0" fontId="0" fillId="0" borderId="10" xfId="0" applyBorder="1" applyAlignment="1">
      <alignment horizontal="center"/>
    </xf>
    <xf numFmtId="0" fontId="0" fillId="0" borderId="11" xfId="0" applyBorder="1"/>
    <xf numFmtId="0" fontId="0" fillId="0" borderId="12" xfId="0" applyBorder="1"/>
    <xf numFmtId="0" fontId="0" fillId="0" borderId="35" xfId="0" applyBorder="1"/>
    <xf numFmtId="164" fontId="69" fillId="21" borderId="1" xfId="1" applyNumberFormat="1" applyFont="1" applyFill="1" applyBorder="1"/>
    <xf numFmtId="164" fontId="69" fillId="21" borderId="7" xfId="1" applyNumberFormat="1" applyFont="1" applyFill="1" applyBorder="1"/>
    <xf numFmtId="0" fontId="0" fillId="0" borderId="23" xfId="0" applyBorder="1" applyAlignment="1">
      <alignment horizontal="center"/>
    </xf>
    <xf numFmtId="0" fontId="0" fillId="0" borderId="12" xfId="0" applyBorder="1" applyAlignment="1">
      <alignment horizontal="right"/>
    </xf>
    <xf numFmtId="164" fontId="0" fillId="0" borderId="35" xfId="0" applyNumberFormat="1" applyBorder="1"/>
    <xf numFmtId="0" fontId="22" fillId="6" borderId="0" xfId="0" applyFont="1" applyFill="1" applyAlignment="1">
      <alignment horizontal="right"/>
    </xf>
    <xf numFmtId="164" fontId="22" fillId="6" borderId="1" xfId="1" applyNumberFormat="1" applyFont="1" applyFill="1" applyBorder="1"/>
    <xf numFmtId="164" fontId="22" fillId="6" borderId="7" xfId="1" applyNumberFormat="1" applyFont="1" applyFill="1" applyBorder="1"/>
    <xf numFmtId="10" fontId="22" fillId="0" borderId="0" xfId="4" applyNumberFormat="1" applyFont="1" applyAlignment="1">
      <alignment horizontal="center"/>
    </xf>
    <xf numFmtId="0" fontId="0" fillId="0" borderId="13" xfId="0" applyBorder="1" applyAlignment="1">
      <alignment horizontal="right"/>
    </xf>
    <xf numFmtId="164" fontId="0" fillId="0" borderId="14" xfId="0" applyNumberFormat="1" applyBorder="1"/>
    <xf numFmtId="164" fontId="0" fillId="0" borderId="15" xfId="0" applyNumberFormat="1" applyBorder="1"/>
    <xf numFmtId="182" fontId="0" fillId="0" borderId="0" xfId="0" applyNumberFormat="1"/>
    <xf numFmtId="0" fontId="0" fillId="2" borderId="3" xfId="0" applyFill="1" applyBorder="1" applyAlignment="1">
      <alignment horizontal="right"/>
    </xf>
    <xf numFmtId="38" fontId="22" fillId="60" borderId="0" xfId="0" applyNumberFormat="1" applyFont="1" applyFill="1"/>
    <xf numFmtId="38" fontId="0" fillId="60" borderId="0" xfId="0" applyNumberFormat="1" applyFill="1"/>
    <xf numFmtId="165" fontId="0" fillId="0" borderId="0" xfId="4" applyNumberFormat="1" applyFont="1" applyFill="1" applyAlignment="1">
      <alignment horizontal="center"/>
    </xf>
    <xf numFmtId="9" fontId="0" fillId="0" borderId="0" xfId="4" applyFont="1"/>
    <xf numFmtId="164" fontId="69" fillId="0" borderId="0" xfId="0" applyNumberFormat="1" applyFont="1"/>
    <xf numFmtId="176" fontId="22" fillId="0" borderId="0" xfId="3" applyNumberFormat="1" applyFont="1"/>
    <xf numFmtId="0" fontId="0" fillId="0" borderId="0" xfId="0" quotePrefix="1" applyAlignment="1">
      <alignment horizontal="left"/>
    </xf>
    <xf numFmtId="0" fontId="139" fillId="77" borderId="1" xfId="0" applyFont="1" applyFill="1" applyBorder="1" applyAlignment="1">
      <alignment horizontal="right" vertical="center" wrapText="1"/>
    </xf>
    <xf numFmtId="43" fontId="140" fillId="77" borderId="1" xfId="0" applyNumberFormat="1" applyFont="1" applyFill="1" applyBorder="1"/>
    <xf numFmtId="1" fontId="147" fillId="4" borderId="7" xfId="0" applyNumberFormat="1" applyFont="1" applyFill="1" applyBorder="1" applyAlignment="1" applyProtection="1">
      <alignment horizontal="center"/>
      <protection locked="0"/>
    </xf>
    <xf numFmtId="1" fontId="147" fillId="4" borderId="8" xfId="0" applyNumberFormat="1" applyFont="1" applyFill="1" applyBorder="1" applyAlignment="1" applyProtection="1">
      <alignment horizontal="center"/>
      <protection locked="0"/>
    </xf>
    <xf numFmtId="0" fontId="68" fillId="27" borderId="9" xfId="0" applyFont="1" applyFill="1" applyBorder="1" applyAlignment="1" applyProtection="1">
      <alignment horizontal="center" vertical="center" wrapText="1"/>
      <protection locked="0"/>
    </xf>
    <xf numFmtId="0" fontId="68" fillId="27" borderId="10" xfId="0" applyFont="1" applyFill="1" applyBorder="1" applyAlignment="1" applyProtection="1">
      <alignment horizontal="center" vertical="center" wrapText="1"/>
      <protection locked="0"/>
    </xf>
    <xf numFmtId="0" fontId="68" fillId="27" borderId="11" xfId="0" applyFont="1" applyFill="1" applyBorder="1" applyAlignment="1" applyProtection="1">
      <alignment horizontal="center" vertical="center" wrapText="1"/>
      <protection locked="0"/>
    </xf>
    <xf numFmtId="0" fontId="68" fillId="27" borderId="13" xfId="0" applyFont="1" applyFill="1" applyBorder="1" applyAlignment="1" applyProtection="1">
      <alignment horizontal="center" vertical="center" wrapText="1"/>
      <protection locked="0"/>
    </xf>
    <xf numFmtId="0" fontId="68" fillId="27" borderId="14" xfId="0" applyFont="1" applyFill="1" applyBorder="1" applyAlignment="1" applyProtection="1">
      <alignment horizontal="center" vertical="center" wrapText="1"/>
      <protection locked="0"/>
    </xf>
    <xf numFmtId="0" fontId="68" fillId="27" borderId="15" xfId="0" applyFont="1" applyFill="1" applyBorder="1" applyAlignment="1" applyProtection="1">
      <alignment horizontal="center" vertical="center" wrapText="1"/>
      <protection locked="0"/>
    </xf>
    <xf numFmtId="0" fontId="24" fillId="26" borderId="36" xfId="0" applyFont="1" applyFill="1" applyBorder="1" applyAlignment="1" applyProtection="1">
      <alignment horizontal="center" vertical="center"/>
      <protection locked="0"/>
    </xf>
    <xf numFmtId="0" fontId="24" fillId="26" borderId="10" xfId="0" applyFont="1" applyFill="1" applyBorder="1" applyAlignment="1" applyProtection="1">
      <alignment horizontal="center" vertical="center"/>
      <protection locked="0"/>
    </xf>
    <xf numFmtId="0" fontId="24" fillId="26" borderId="37" xfId="0" applyFont="1" applyFill="1" applyBorder="1" applyAlignment="1" applyProtection="1">
      <alignment horizontal="center" vertical="center"/>
      <protection locked="0"/>
    </xf>
    <xf numFmtId="0" fontId="24" fillId="26" borderId="20" xfId="0" applyFont="1" applyFill="1" applyBorder="1" applyAlignment="1" applyProtection="1">
      <alignment horizontal="center" vertical="center"/>
      <protection locked="0"/>
    </xf>
    <xf numFmtId="0" fontId="24" fillId="26" borderId="3" xfId="0" applyFont="1" applyFill="1" applyBorder="1" applyAlignment="1" applyProtection="1">
      <alignment horizontal="center" vertical="center"/>
      <protection locked="0"/>
    </xf>
    <xf numFmtId="0" fontId="24" fillId="26" borderId="21" xfId="0" applyFont="1" applyFill="1" applyBorder="1" applyAlignment="1" applyProtection="1">
      <alignment horizontal="center" vertical="center"/>
      <protection locked="0"/>
    </xf>
    <xf numFmtId="0" fontId="139" fillId="0" borderId="0" xfId="0" applyFont="1" applyAlignment="1" applyProtection="1">
      <alignment horizontal="center" vertical="center" wrapText="1"/>
      <protection hidden="1"/>
    </xf>
    <xf numFmtId="0" fontId="146" fillId="0" borderId="0" xfId="0" applyFont="1" applyAlignment="1" applyProtection="1">
      <alignment horizontal="center" vertical="center" wrapText="1"/>
      <protection hidden="1"/>
    </xf>
    <xf numFmtId="171" fontId="0" fillId="0" borderId="0" xfId="0" applyNumberFormat="1" applyAlignment="1" applyProtection="1">
      <alignment horizontal="center"/>
      <protection hidden="1"/>
    </xf>
    <xf numFmtId="1" fontId="54" fillId="4" borderId="1" xfId="0" applyNumberFormat="1" applyFont="1" applyFill="1" applyBorder="1" applyAlignment="1" applyProtection="1">
      <alignment horizontal="center"/>
      <protection locked="0"/>
    </xf>
    <xf numFmtId="0" fontId="82" fillId="0" borderId="0" xfId="0" applyFont="1" applyAlignment="1" applyProtection="1">
      <alignment horizontal="center"/>
      <protection hidden="1"/>
    </xf>
    <xf numFmtId="0" fontId="27" fillId="4" borderId="9" xfId="0" applyFont="1" applyFill="1" applyBorder="1" applyAlignment="1" applyProtection="1">
      <alignment horizontal="center" vertical="center" wrapText="1"/>
      <protection locked="0"/>
    </xf>
    <xf numFmtId="0" fontId="27" fillId="4" borderId="10" xfId="0" applyFont="1" applyFill="1" applyBorder="1" applyAlignment="1" applyProtection="1">
      <alignment horizontal="center" vertical="center" wrapText="1"/>
      <protection locked="0"/>
    </xf>
    <xf numFmtId="0" fontId="27" fillId="4" borderId="11" xfId="0" applyFont="1" applyFill="1" applyBorder="1" applyAlignment="1" applyProtection="1">
      <alignment horizontal="center" vertical="center" wrapText="1"/>
      <protection locked="0"/>
    </xf>
    <xf numFmtId="0" fontId="27" fillId="4" borderId="13" xfId="0" applyFont="1" applyFill="1" applyBorder="1" applyAlignment="1" applyProtection="1">
      <alignment horizontal="center" vertical="center" wrapText="1"/>
      <protection locked="0"/>
    </xf>
    <xf numFmtId="0" fontId="27" fillId="4" borderId="14" xfId="0" applyFont="1" applyFill="1" applyBorder="1" applyAlignment="1" applyProtection="1">
      <alignment horizontal="center" vertical="center" wrapText="1"/>
      <protection locked="0"/>
    </xf>
    <xf numFmtId="0" fontId="27" fillId="4" borderId="15" xfId="0" applyFont="1" applyFill="1" applyBorder="1" applyAlignment="1" applyProtection="1">
      <alignment horizontal="center" vertical="center" wrapText="1"/>
      <protection locked="0"/>
    </xf>
    <xf numFmtId="0" fontId="68" fillId="4" borderId="20" xfId="0" applyFont="1" applyFill="1" applyBorder="1" applyAlignment="1" applyProtection="1">
      <alignment horizontal="center" vertical="center"/>
      <protection locked="0"/>
    </xf>
    <xf numFmtId="0" fontId="68" fillId="4" borderId="3" xfId="0" applyFont="1" applyFill="1" applyBorder="1" applyAlignment="1" applyProtection="1">
      <alignment horizontal="center" vertical="center"/>
      <protection locked="0"/>
    </xf>
    <xf numFmtId="0" fontId="68" fillId="4" borderId="21" xfId="0" applyFont="1" applyFill="1" applyBorder="1" applyAlignment="1" applyProtection="1">
      <alignment horizontal="center" vertical="center"/>
      <protection locked="0"/>
    </xf>
    <xf numFmtId="0" fontId="68" fillId="4" borderId="7" xfId="0" applyFont="1" applyFill="1" applyBorder="1" applyAlignment="1" applyProtection="1">
      <alignment horizontal="center" vertical="center"/>
      <protection locked="0"/>
    </xf>
    <xf numFmtId="0" fontId="68" fillId="4" borderId="18" xfId="0" applyFont="1" applyFill="1" applyBorder="1" applyAlignment="1" applyProtection="1">
      <alignment horizontal="center" vertical="center"/>
      <protection locked="0"/>
    </xf>
    <xf numFmtId="0" fontId="68" fillId="4" borderId="8" xfId="0" applyFont="1" applyFill="1" applyBorder="1" applyAlignment="1" applyProtection="1">
      <alignment horizontal="center" vertical="center"/>
      <protection locked="0"/>
    </xf>
    <xf numFmtId="0" fontId="0" fillId="0" borderId="0" xfId="0" applyAlignment="1">
      <alignment horizontal="center" vertical="center" wrapText="1"/>
    </xf>
    <xf numFmtId="0" fontId="0" fillId="0" borderId="0" xfId="0" applyAlignment="1">
      <alignment horizontal="center" vertical="top" wrapText="1"/>
    </xf>
    <xf numFmtId="0" fontId="0" fillId="0" borderId="7" xfId="0"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22" fillId="0" borderId="7" xfId="0" applyFont="1" applyBorder="1" applyAlignment="1">
      <alignment horizontal="left"/>
    </xf>
    <xf numFmtId="0" fontId="22" fillId="0" borderId="18" xfId="0" applyFont="1" applyBorder="1" applyAlignment="1">
      <alignment horizontal="left"/>
    </xf>
    <xf numFmtId="0" fontId="22" fillId="0" borderId="8" xfId="0" applyFont="1" applyBorder="1" applyAlignment="1">
      <alignment horizontal="left"/>
    </xf>
    <xf numFmtId="0" fontId="0" fillId="0" borderId="0" xfId="0" applyAlignment="1">
      <alignment horizontal="left" vertical="top" wrapText="1"/>
    </xf>
    <xf numFmtId="0" fontId="28" fillId="3" borderId="7" xfId="0" applyFont="1" applyFill="1" applyBorder="1" applyAlignment="1">
      <alignment horizontal="center"/>
    </xf>
    <xf numFmtId="0" fontId="28" fillId="3" borderId="18" xfId="0" applyFont="1" applyFill="1" applyBorder="1" applyAlignment="1">
      <alignment horizontal="center"/>
    </xf>
    <xf numFmtId="0" fontId="28" fillId="3" borderId="8" xfId="0" applyFont="1" applyFill="1" applyBorder="1" applyAlignment="1">
      <alignment horizontal="center"/>
    </xf>
    <xf numFmtId="0" fontId="110" fillId="0" borderId="0" xfId="0" applyFont="1" applyAlignment="1">
      <alignment horizontal="right"/>
    </xf>
    <xf numFmtId="0" fontId="0" fillId="0" borderId="1" xfId="0" applyBorder="1" applyAlignment="1">
      <alignment horizontal="left"/>
    </xf>
    <xf numFmtId="0" fontId="0" fillId="2" borderId="7" xfId="0" applyFill="1" applyBorder="1" applyAlignment="1">
      <alignment horizontal="center"/>
    </xf>
    <xf numFmtId="0" fontId="0" fillId="2" borderId="8" xfId="0" applyFill="1" applyBorder="1" applyAlignment="1">
      <alignment horizontal="center"/>
    </xf>
    <xf numFmtId="169" fontId="152" fillId="61" borderId="7" xfId="4" applyNumberFormat="1" applyFont="1" applyFill="1" applyBorder="1" applyAlignment="1">
      <alignment horizontal="center"/>
    </xf>
    <xf numFmtId="169" fontId="152" fillId="61" borderId="8" xfId="4" applyNumberFormat="1" applyFont="1" applyFill="1" applyBorder="1" applyAlignment="1">
      <alignment horizontal="center"/>
    </xf>
    <xf numFmtId="169" fontId="150" fillId="4" borderId="7" xfId="4" applyNumberFormat="1" applyFont="1" applyFill="1" applyBorder="1" applyAlignment="1">
      <alignment horizontal="center"/>
    </xf>
    <xf numFmtId="169" fontId="150" fillId="4" borderId="8" xfId="4" applyNumberFormat="1" applyFont="1" applyFill="1" applyBorder="1" applyAlignment="1">
      <alignment horizontal="center"/>
    </xf>
    <xf numFmtId="0" fontId="0" fillId="2" borderId="7" xfId="0" applyFill="1" applyBorder="1" applyAlignment="1">
      <alignment horizontal="center" wrapText="1"/>
    </xf>
    <xf numFmtId="0" fontId="0" fillId="2" borderId="8" xfId="0" applyFill="1" applyBorder="1" applyAlignment="1">
      <alignment horizontal="center" wrapText="1"/>
    </xf>
    <xf numFmtId="169" fontId="151" fillId="21" borderId="7" xfId="0" applyNumberFormat="1" applyFont="1" applyFill="1" applyBorder="1" applyAlignment="1">
      <alignment horizontal="center"/>
    </xf>
    <xf numFmtId="169" fontId="151" fillId="21" borderId="8" xfId="0" applyNumberFormat="1" applyFont="1" applyFill="1" applyBorder="1" applyAlignment="1">
      <alignment horizontal="center"/>
    </xf>
    <xf numFmtId="169" fontId="152" fillId="20" borderId="34" xfId="4" applyNumberFormat="1" applyFont="1" applyFill="1" applyBorder="1" applyAlignment="1">
      <alignment horizontal="center"/>
    </xf>
    <xf numFmtId="0" fontId="0" fillId="0" borderId="0" xfId="0" applyAlignment="1">
      <alignment horizontal="left" vertical="top"/>
    </xf>
    <xf numFmtId="0" fontId="53" fillId="3" borderId="3" xfId="0" applyFont="1" applyFill="1" applyBorder="1" applyAlignment="1">
      <alignment horizontal="center"/>
    </xf>
    <xf numFmtId="0" fontId="170" fillId="2" borderId="2" xfId="0" applyFont="1" applyFill="1" applyBorder="1" applyAlignment="1" applyProtection="1">
      <alignment horizontal="center"/>
      <protection hidden="1"/>
    </xf>
    <xf numFmtId="0" fontId="170" fillId="2" borderId="0" xfId="0" applyFont="1" applyFill="1" applyAlignment="1" applyProtection="1">
      <alignment horizontal="center"/>
      <protection hidden="1"/>
    </xf>
    <xf numFmtId="0" fontId="174" fillId="3" borderId="0" xfId="0" applyFont="1" applyFill="1" applyAlignment="1" applyProtection="1">
      <alignment horizontal="center"/>
      <protection hidden="1"/>
    </xf>
    <xf numFmtId="0" fontId="170" fillId="2" borderId="7" xfId="0" applyFont="1" applyFill="1" applyBorder="1" applyAlignment="1" applyProtection="1">
      <alignment horizontal="center"/>
      <protection hidden="1"/>
    </xf>
    <xf numFmtId="0" fontId="170" fillId="2" borderId="18" xfId="0" applyFont="1" applyFill="1" applyBorder="1" applyAlignment="1" applyProtection="1">
      <alignment horizontal="center"/>
      <protection hidden="1"/>
    </xf>
    <xf numFmtId="0" fontId="170" fillId="2" borderId="8" xfId="0" applyFont="1" applyFill="1" applyBorder="1" applyAlignment="1" applyProtection="1">
      <alignment horizontal="center"/>
      <protection hidden="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21" fillId="3" borderId="0" xfId="0" applyFont="1" applyFill="1" applyAlignment="1">
      <alignment horizontal="center"/>
    </xf>
    <xf numFmtId="0" fontId="34" fillId="0" borderId="7" xfId="0" applyFont="1" applyBorder="1" applyAlignment="1">
      <alignment horizontal="center"/>
    </xf>
    <xf numFmtId="0" fontId="34" fillId="0" borderId="18" xfId="0" applyFont="1" applyBorder="1" applyAlignment="1">
      <alignment horizontal="center"/>
    </xf>
    <xf numFmtId="0" fontId="34" fillId="0" borderId="8" xfId="0" applyFont="1" applyBorder="1" applyAlignment="1">
      <alignment horizontal="center"/>
    </xf>
  </cellXfs>
  <cellStyles count="85">
    <cellStyle name="20% - Accent1 2" xfId="45" xr:uid="{00000000-0005-0000-0000-000000000000}"/>
    <cellStyle name="20% - Accent2 2" xfId="49" xr:uid="{00000000-0005-0000-0000-000001000000}"/>
    <cellStyle name="20% - Accent3 2" xfId="53" xr:uid="{00000000-0005-0000-0000-000002000000}"/>
    <cellStyle name="20% - Accent4 2" xfId="57" xr:uid="{00000000-0005-0000-0000-000003000000}"/>
    <cellStyle name="20% - Accent5 2" xfId="61" xr:uid="{00000000-0005-0000-0000-000004000000}"/>
    <cellStyle name="20% - Accent6 2" xfId="65" xr:uid="{00000000-0005-0000-0000-000005000000}"/>
    <cellStyle name="40% - Accent1 2" xfId="46" xr:uid="{00000000-0005-0000-0000-000006000000}"/>
    <cellStyle name="40% - Accent2 2" xfId="50" xr:uid="{00000000-0005-0000-0000-000007000000}"/>
    <cellStyle name="40% - Accent3 2" xfId="54" xr:uid="{00000000-0005-0000-0000-000008000000}"/>
    <cellStyle name="40% - Accent4 2" xfId="58" xr:uid="{00000000-0005-0000-0000-000009000000}"/>
    <cellStyle name="40% - Accent5 2" xfId="62" xr:uid="{00000000-0005-0000-0000-00000A000000}"/>
    <cellStyle name="40% - Accent6 2" xfId="66" xr:uid="{00000000-0005-0000-0000-00000B000000}"/>
    <cellStyle name="60% - Accent1 2" xfId="47" xr:uid="{00000000-0005-0000-0000-00000C000000}"/>
    <cellStyle name="60% - Accent2 2" xfId="51" xr:uid="{00000000-0005-0000-0000-00000D000000}"/>
    <cellStyle name="60% - Accent3 2" xfId="55" xr:uid="{00000000-0005-0000-0000-00000E000000}"/>
    <cellStyle name="60% - Accent4 2" xfId="59" xr:uid="{00000000-0005-0000-0000-00000F000000}"/>
    <cellStyle name="60% - Accent5 2" xfId="63" xr:uid="{00000000-0005-0000-0000-000010000000}"/>
    <cellStyle name="60% - Accent6 2" xfId="67" xr:uid="{00000000-0005-0000-0000-000011000000}"/>
    <cellStyle name="Accent1 2" xfId="44" xr:uid="{00000000-0005-0000-0000-000012000000}"/>
    <cellStyle name="Accent2 2" xfId="48" xr:uid="{00000000-0005-0000-0000-000013000000}"/>
    <cellStyle name="Accent3 2" xfId="52" xr:uid="{00000000-0005-0000-0000-000014000000}"/>
    <cellStyle name="Accent4 2" xfId="56" xr:uid="{00000000-0005-0000-0000-000015000000}"/>
    <cellStyle name="Accent5 2" xfId="60" xr:uid="{00000000-0005-0000-0000-000016000000}"/>
    <cellStyle name="Accent6 2" xfId="64" xr:uid="{00000000-0005-0000-0000-000017000000}"/>
    <cellStyle name="Bad 2" xfId="33" xr:uid="{00000000-0005-0000-0000-000018000000}"/>
    <cellStyle name="Calculation 2" xfId="37" xr:uid="{00000000-0005-0000-0000-000019000000}"/>
    <cellStyle name="Check Cell 2" xfId="39" xr:uid="{00000000-0005-0000-0000-00001A000000}"/>
    <cellStyle name="Comma" xfId="1" builtinId="3"/>
    <cellStyle name="Comma 2" xfId="6" xr:uid="{00000000-0005-0000-0000-00001C000000}"/>
    <cellStyle name="Comma 2 2" xfId="26" xr:uid="{00000000-0005-0000-0000-00001D000000}"/>
    <cellStyle name="Comma 3" xfId="9" xr:uid="{00000000-0005-0000-0000-00001E000000}"/>
    <cellStyle name="Currency" xfId="3" builtinId="4"/>
    <cellStyle name="Currency 2" xfId="19" xr:uid="{00000000-0005-0000-0000-000020000000}"/>
    <cellStyle name="Currency 3" xfId="7" xr:uid="{00000000-0005-0000-0000-000021000000}"/>
    <cellStyle name="Currency 3 2" xfId="13" xr:uid="{00000000-0005-0000-0000-000022000000}"/>
    <cellStyle name="Currency 4" xfId="15" xr:uid="{00000000-0005-0000-0000-000023000000}"/>
    <cellStyle name="Currency 5" xfId="20" xr:uid="{00000000-0005-0000-0000-000024000000}"/>
    <cellStyle name="Currency 6" xfId="17" xr:uid="{00000000-0005-0000-0000-000025000000}"/>
    <cellStyle name="Currency 7" xfId="18" xr:uid="{00000000-0005-0000-0000-000026000000}"/>
    <cellStyle name="Currency 8" xfId="11" xr:uid="{00000000-0005-0000-0000-000027000000}"/>
    <cellStyle name="Explanatory Text 2" xfId="42" xr:uid="{00000000-0005-0000-0000-000028000000}"/>
    <cellStyle name="Good 2" xfId="32" xr:uid="{00000000-0005-0000-0000-000029000000}"/>
    <cellStyle name="Heading 1 2" xfId="28" xr:uid="{00000000-0005-0000-0000-00002A000000}"/>
    <cellStyle name="Heading 2 2" xfId="29" xr:uid="{00000000-0005-0000-0000-00002B000000}"/>
    <cellStyle name="Heading 3 2" xfId="30" xr:uid="{00000000-0005-0000-0000-00002C000000}"/>
    <cellStyle name="Heading 4 2" xfId="31" xr:uid="{00000000-0005-0000-0000-00002D000000}"/>
    <cellStyle name="Hyperlink" xfId="2" builtinId="8"/>
    <cellStyle name="Hyperlink 2" xfId="75" xr:uid="{00000000-0005-0000-0000-00002F000000}"/>
    <cellStyle name="Input 2" xfId="35" xr:uid="{00000000-0005-0000-0000-000030000000}"/>
    <cellStyle name="Linked Cell 2" xfId="38" xr:uid="{00000000-0005-0000-0000-000031000000}"/>
    <cellStyle name="Neutral 2" xfId="34" xr:uid="{00000000-0005-0000-0000-000032000000}"/>
    <cellStyle name="Normal" xfId="0" builtinId="0"/>
    <cellStyle name="Normal 10" xfId="68" xr:uid="{00000000-0005-0000-0000-000034000000}"/>
    <cellStyle name="Normal 11" xfId="69" xr:uid="{00000000-0005-0000-0000-000035000000}"/>
    <cellStyle name="Normal 12" xfId="70" xr:uid="{00000000-0005-0000-0000-000036000000}"/>
    <cellStyle name="Normal 13" xfId="8" xr:uid="{00000000-0005-0000-0000-000037000000}"/>
    <cellStyle name="Normal 2" xfId="5" xr:uid="{00000000-0005-0000-0000-000038000000}"/>
    <cellStyle name="Normal 2 2" xfId="79" xr:uid="{00000000-0005-0000-0000-000039000000}"/>
    <cellStyle name="Normal 2 3" xfId="76" xr:uid="{00000000-0005-0000-0000-00003A000000}"/>
    <cellStyle name="Normal 2 4" xfId="12" xr:uid="{00000000-0005-0000-0000-00003B000000}"/>
    <cellStyle name="Normal 3" xfId="71" xr:uid="{00000000-0005-0000-0000-00003C000000}"/>
    <cellStyle name="Normal 3 2" xfId="78" xr:uid="{00000000-0005-0000-0000-00003D000000}"/>
    <cellStyle name="Normal 3 3" xfId="81" xr:uid="{00000000-0005-0000-0000-00003E000000}"/>
    <cellStyle name="Normal 3_Charts" xfId="77" xr:uid="{00000000-0005-0000-0000-00003F000000}"/>
    <cellStyle name="Normal 4" xfId="14" xr:uid="{00000000-0005-0000-0000-000040000000}"/>
    <cellStyle name="Normal 4 2" xfId="83" xr:uid="{00000000-0005-0000-0000-000041000000}"/>
    <cellStyle name="Normal 4 3" xfId="82" xr:uid="{00000000-0005-0000-0000-000042000000}"/>
    <cellStyle name="Normal 5" xfId="16" xr:uid="{00000000-0005-0000-0000-000043000000}"/>
    <cellStyle name="Normal 6" xfId="72" xr:uid="{00000000-0005-0000-0000-000044000000}"/>
    <cellStyle name="Normal 7" xfId="21" xr:uid="{00000000-0005-0000-0000-000045000000}"/>
    <cellStyle name="Normal 7 2" xfId="22" xr:uid="{00000000-0005-0000-0000-000046000000}"/>
    <cellStyle name="Normal 7 3" xfId="23" xr:uid="{00000000-0005-0000-0000-000047000000}"/>
    <cellStyle name="Normal 7 4" xfId="24" xr:uid="{00000000-0005-0000-0000-000048000000}"/>
    <cellStyle name="Normal 7 5" xfId="25" xr:uid="{00000000-0005-0000-0000-000049000000}"/>
    <cellStyle name="Normal 8" xfId="73" xr:uid="{00000000-0005-0000-0000-00004A000000}"/>
    <cellStyle name="Normal 9" xfId="74" xr:uid="{00000000-0005-0000-0000-00004B000000}"/>
    <cellStyle name="Normal_2005 BATCH SUPPRESSION" xfId="84" xr:uid="{00000000-0005-0000-0000-00004C000000}"/>
    <cellStyle name="Note 2" xfId="41" xr:uid="{00000000-0005-0000-0000-00004D000000}"/>
    <cellStyle name="Output 2" xfId="36" xr:uid="{00000000-0005-0000-0000-00004E000000}"/>
    <cellStyle name="Percent" xfId="4" builtinId="5"/>
    <cellStyle name="Percent 2" xfId="80" xr:uid="{00000000-0005-0000-0000-000050000000}"/>
    <cellStyle name="Percent 3" xfId="10" xr:uid="{00000000-0005-0000-0000-000051000000}"/>
    <cellStyle name="Title 2" xfId="27" xr:uid="{00000000-0005-0000-0000-000052000000}"/>
    <cellStyle name="Total 2" xfId="43" xr:uid="{00000000-0005-0000-0000-000053000000}"/>
    <cellStyle name="Warning Text 2" xfId="40" xr:uid="{00000000-0005-0000-0000-000054000000}"/>
  </cellStyles>
  <dxfs count="425">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font>
      <fill>
        <patternFill>
          <bgColor rgb="FF00B050"/>
        </patternFill>
      </fill>
    </dxf>
    <dxf>
      <font>
        <color rgb="FF9C0006"/>
      </font>
      <fill>
        <patternFill>
          <bgColor rgb="FFFFC7CE"/>
        </patternFill>
      </fill>
    </dxf>
    <dxf>
      <fill>
        <patternFill>
          <bgColor rgb="FFFF0000"/>
        </patternFill>
      </fill>
    </dxf>
    <dxf>
      <font>
        <color theme="0"/>
      </font>
      <fill>
        <patternFill>
          <bgColor rgb="FF00B050"/>
        </patternFill>
      </fill>
    </dxf>
    <dxf>
      <font>
        <color theme="0"/>
      </font>
      <fill>
        <patternFill>
          <fgColor rgb="FFFF0000"/>
        </patternFill>
      </fill>
    </dxf>
    <dxf>
      <font>
        <color theme="0"/>
      </font>
      <fill>
        <patternFill>
          <fgColor rgb="FFFF0000"/>
        </patternFill>
      </fill>
    </dxf>
    <dxf>
      <fill>
        <patternFill>
          <bgColor rgb="FFFF0000"/>
        </patternFill>
      </fill>
    </dxf>
    <dxf>
      <fill>
        <patternFill>
          <bgColor rgb="FF00B050"/>
        </patternFill>
      </fill>
    </dxf>
    <dxf>
      <font>
        <color rgb="FFFF0000"/>
      </font>
    </dxf>
    <dxf>
      <font>
        <color rgb="FFFF0000"/>
      </font>
      <fill>
        <patternFill>
          <bgColor theme="0"/>
        </patternFill>
      </fill>
    </dxf>
    <dxf>
      <font>
        <color rgb="FF9C0006"/>
      </font>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lor rgb="FFFF0000"/>
      </font>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lor rgb="FFFF0000"/>
      </font>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b/>
        <i val="0"/>
        <color rgb="FFFF0000"/>
      </font>
    </dxf>
    <dxf>
      <fill>
        <patternFill>
          <bgColor indexed="42"/>
        </patternFill>
      </fill>
    </dxf>
    <dxf>
      <font>
        <color theme="0"/>
      </font>
      <fill>
        <patternFill>
          <bgColor rgb="FF00B050"/>
        </patternFill>
      </fill>
    </dxf>
    <dxf>
      <fill>
        <patternFill>
          <bgColor rgb="FF99FF99"/>
        </patternFill>
      </fill>
    </dxf>
    <dxf>
      <font>
        <color rgb="FF9C0006"/>
      </font>
    </dxf>
    <dxf>
      <font>
        <color rgb="FF9C0006"/>
      </font>
    </dxf>
    <dxf>
      <font>
        <color rgb="FF9C0006"/>
      </font>
    </dxf>
  </dxfs>
  <tableStyles count="0" defaultTableStyle="TableStyleMedium2" defaultPivotStyle="PivotStyleLight16"/>
  <colors>
    <mruColors>
      <color rgb="FFFFCCCC"/>
      <color rgb="FFCCFFCC"/>
      <color rgb="FFCCFFFF"/>
      <color rgb="FFFFFFCC"/>
      <color rgb="FFF3F4D8"/>
      <color rgb="FFFFFF00"/>
      <color rgb="FFFFFF99"/>
      <color rgb="FFCEF6FE"/>
      <color rgb="FF33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US" sz="2800"/>
              <a:t>RFA ENDING CASH BALANCE</a:t>
            </a:r>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Year-end CASH Balance</c:v>
          </c:tx>
          <c:spPr>
            <a:ln w="28575" cap="rnd">
              <a:solidFill>
                <a:schemeClr val="accent1"/>
              </a:solidFill>
              <a:round/>
            </a:ln>
            <a:effectLst/>
          </c:spPr>
          <c:marker>
            <c:symbol val="none"/>
          </c:marker>
          <c:cat>
            <c:numRef>
              <c:f>'KEY DATA'!$C$58:$I$58</c:f>
              <c:numCache>
                <c:formatCode>General</c:formatCode>
                <c:ptCount val="7"/>
                <c:pt idx="0">
                  <c:v>2024</c:v>
                </c:pt>
                <c:pt idx="1">
                  <c:v>2025</c:v>
                </c:pt>
                <c:pt idx="2">
                  <c:v>2026</c:v>
                </c:pt>
                <c:pt idx="3">
                  <c:v>2027</c:v>
                </c:pt>
                <c:pt idx="4">
                  <c:v>2028</c:v>
                </c:pt>
                <c:pt idx="5">
                  <c:v>2029</c:v>
                </c:pt>
                <c:pt idx="6">
                  <c:v>2030</c:v>
                </c:pt>
              </c:numCache>
            </c:numRef>
          </c:cat>
          <c:val>
            <c:numRef>
              <c:f>'KEY DATA'!$C$83:$I$83</c:f>
              <c:numCache>
                <c:formatCode>_(* #,##0_);_(* \(#,##0\);_(* "-"??_);_(@_)</c:formatCode>
                <c:ptCount val="7"/>
                <c:pt idx="0">
                  <c:v>9713543.286040701</c:v>
                </c:pt>
                <c:pt idx="1">
                  <c:v>11476973.053911582</c:v>
                </c:pt>
                <c:pt idx="2">
                  <c:v>11348791.138877101</c:v>
                </c:pt>
                <c:pt idx="3">
                  <c:v>11861201.515435837</c:v>
                </c:pt>
                <c:pt idx="4">
                  <c:v>12038736.836464658</c:v>
                </c:pt>
                <c:pt idx="5">
                  <c:v>11990536.801539645</c:v>
                </c:pt>
                <c:pt idx="6">
                  <c:v>12948468.018979415</c:v>
                </c:pt>
              </c:numCache>
            </c:numRef>
          </c:val>
          <c:smooth val="0"/>
          <c:extLst>
            <c:ext xmlns:c16="http://schemas.microsoft.com/office/drawing/2014/chart" uri="{C3380CC4-5D6E-409C-BE32-E72D297353CC}">
              <c16:uniqueId val="{00000000-F3F9-4C97-919B-9AE6ED5564D7}"/>
            </c:ext>
          </c:extLst>
        </c:ser>
        <c:ser>
          <c:idx val="1"/>
          <c:order val="1"/>
          <c:tx>
            <c:v>Working Capital Required</c:v>
          </c:tx>
          <c:spPr>
            <a:ln w="28575" cap="rnd">
              <a:solidFill>
                <a:schemeClr val="accent2"/>
              </a:solidFill>
              <a:round/>
            </a:ln>
            <a:effectLst/>
          </c:spPr>
          <c:marker>
            <c:symbol val="none"/>
          </c:marker>
          <c:cat>
            <c:numRef>
              <c:f>'KEY DATA'!$C$58:$I$58</c:f>
              <c:numCache>
                <c:formatCode>General</c:formatCode>
                <c:ptCount val="7"/>
                <c:pt idx="0">
                  <c:v>2024</c:v>
                </c:pt>
                <c:pt idx="1">
                  <c:v>2025</c:v>
                </c:pt>
                <c:pt idx="2">
                  <c:v>2026</c:v>
                </c:pt>
                <c:pt idx="3">
                  <c:v>2027</c:v>
                </c:pt>
                <c:pt idx="4">
                  <c:v>2028</c:v>
                </c:pt>
                <c:pt idx="5">
                  <c:v>2029</c:v>
                </c:pt>
                <c:pt idx="6">
                  <c:v>2030</c:v>
                </c:pt>
              </c:numCache>
            </c:numRef>
          </c:cat>
          <c:val>
            <c:numRef>
              <c:f>'KEY DATA'!$C$85:$I$85</c:f>
              <c:numCache>
                <c:formatCode>_(* #,##0_);_(* \(#,##0\);_(* "-"??_);_(@_)</c:formatCode>
                <c:ptCount val="7"/>
                <c:pt idx="0">
                  <c:v>9976284.3584256526</c:v>
                </c:pt>
                <c:pt idx="1">
                  <c:v>10416573.800634965</c:v>
                </c:pt>
                <c:pt idx="2">
                  <c:v>11212279.265868794</c:v>
                </c:pt>
                <c:pt idx="3">
                  <c:v>11767698.578083172</c:v>
                </c:pt>
                <c:pt idx="4">
                  <c:v>12209790.464087594</c:v>
                </c:pt>
                <c:pt idx="5">
                  <c:v>12635328.738147397</c:v>
                </c:pt>
                <c:pt idx="6">
                  <c:v>13075886.799937943</c:v>
                </c:pt>
              </c:numCache>
            </c:numRef>
          </c:val>
          <c:smooth val="0"/>
          <c:extLst>
            <c:ext xmlns:c16="http://schemas.microsoft.com/office/drawing/2014/chart" uri="{C3380CC4-5D6E-409C-BE32-E72D297353CC}">
              <c16:uniqueId val="{00000001-14AF-4B13-9025-A0A61FFB4000}"/>
            </c:ext>
          </c:extLst>
        </c:ser>
        <c:dLbls>
          <c:showLegendKey val="0"/>
          <c:showVal val="0"/>
          <c:showCatName val="0"/>
          <c:showSerName val="0"/>
          <c:showPercent val="0"/>
          <c:showBubbleSize val="0"/>
        </c:dLbls>
        <c:smooth val="0"/>
        <c:axId val="1717616992"/>
        <c:axId val="1717619904"/>
      </c:lineChart>
      <c:catAx>
        <c:axId val="17176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n-US"/>
          </a:p>
        </c:txPr>
        <c:crossAx val="1717619904"/>
        <c:crosses val="autoZero"/>
        <c:auto val="1"/>
        <c:lblAlgn val="ctr"/>
        <c:lblOffset val="100"/>
        <c:noMultiLvlLbl val="0"/>
      </c:catAx>
      <c:valAx>
        <c:axId val="17176199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en-US"/>
          </a:p>
        </c:txPr>
        <c:crossAx val="1717616992"/>
        <c:crosses val="autoZero"/>
        <c:crossBetween val="between"/>
      </c:valAx>
      <c:spPr>
        <a:solidFill>
          <a:srgbClr val="F3F4D8"/>
        </a:solidFill>
        <a:ln>
          <a:noFill/>
        </a:ln>
        <a:effectLst/>
      </c:spPr>
    </c:plotArea>
    <c:legend>
      <c:legendPos val="b"/>
      <c:overlay val="0"/>
      <c:spPr>
        <a:noFill/>
        <a:ln>
          <a:noFill/>
        </a:ln>
        <a:effectLst/>
      </c:spPr>
      <c:txPr>
        <a:bodyPr rot="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40000"/>
        <a:lumOff val="6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chemeClr val="tx1">
                    <a:lumMod val="65000"/>
                    <a:lumOff val="35000"/>
                  </a:schemeClr>
                </a:solidFill>
                <a:latin typeface="+mn-lt"/>
                <a:ea typeface="+mn-ea"/>
                <a:cs typeface="+mn-cs"/>
              </a:defRPr>
            </a:pPr>
            <a:r>
              <a:rPr lang="en-US" sz="3200"/>
              <a:t>RFA AV 2006-2030</a:t>
            </a:r>
          </a:p>
        </c:rich>
      </c:tx>
      <c:overlay val="0"/>
      <c:spPr>
        <a:noFill/>
        <a:ln>
          <a:noFill/>
        </a:ln>
        <a:effectLst/>
      </c:spPr>
      <c:txPr>
        <a:bodyPr rot="0" spcFirstLastPara="1" vertOverflow="ellipsis" vert="horz" wrap="square" anchor="ctr" anchorCtr="1"/>
        <a:lstStyle/>
        <a:p>
          <a:pPr>
            <a:defRPr sz="3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ACTUAL AV</c:v>
          </c:tx>
          <c:spPr>
            <a:ln w="28575" cap="rnd">
              <a:solidFill>
                <a:schemeClr val="accent1"/>
              </a:solidFill>
              <a:round/>
            </a:ln>
            <a:effectLst/>
          </c:spPr>
          <c:marker>
            <c:symbol val="none"/>
          </c:marker>
          <c:cat>
            <c:numRef>
              <c:f>'RFA AV'!$D$32:$AA$32</c:f>
              <c:numCache>
                <c:formatCode>General</c:formatCode>
                <c:ptCount val="2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numCache>
            </c:numRef>
          </c:cat>
          <c:val>
            <c:numRef>
              <c:f>'RFA AV'!$D$46:$T$46</c:f>
              <c:numCache>
                <c:formatCode>_(* #,##0_);_(* \(#,##0\);_(* "-"??_);_(@_)</c:formatCode>
                <c:ptCount val="17"/>
                <c:pt idx="0">
                  <c:v>5726133314</c:v>
                </c:pt>
                <c:pt idx="1">
                  <c:v>6660074144</c:v>
                </c:pt>
                <c:pt idx="2">
                  <c:v>7673927544</c:v>
                </c:pt>
                <c:pt idx="3">
                  <c:v>8435525032.0000029</c:v>
                </c:pt>
                <c:pt idx="4">
                  <c:v>8484251365</c:v>
                </c:pt>
                <c:pt idx="5">
                  <c:v>7866648057.9999971</c:v>
                </c:pt>
                <c:pt idx="6">
                  <c:v>7534547822</c:v>
                </c:pt>
                <c:pt idx="7">
                  <c:v>7185867254.0000019</c:v>
                </c:pt>
                <c:pt idx="8">
                  <c:v>7541404514</c:v>
                </c:pt>
                <c:pt idx="9">
                  <c:v>8014456292.9999981</c:v>
                </c:pt>
                <c:pt idx="10">
                  <c:v>8237578426.999999</c:v>
                </c:pt>
                <c:pt idx="11">
                  <c:v>9481807708</c:v>
                </c:pt>
                <c:pt idx="12">
                  <c:v>9947841835</c:v>
                </c:pt>
                <c:pt idx="13">
                  <c:v>10587548239.999998</c:v>
                </c:pt>
                <c:pt idx="14">
                  <c:v>11523256927.000002</c:v>
                </c:pt>
                <c:pt idx="15">
                  <c:v>12100296686.999998</c:v>
                </c:pt>
                <c:pt idx="16">
                  <c:v>13641157046.000004</c:v>
                </c:pt>
              </c:numCache>
            </c:numRef>
          </c:val>
          <c:smooth val="0"/>
          <c:extLst>
            <c:ext xmlns:c16="http://schemas.microsoft.com/office/drawing/2014/chart" uri="{C3380CC4-5D6E-409C-BE32-E72D297353CC}">
              <c16:uniqueId val="{00000000-9EB0-4A3E-A720-07964966F92F}"/>
            </c:ext>
          </c:extLst>
        </c:ser>
        <c:ser>
          <c:idx val="1"/>
          <c:order val="1"/>
          <c:tx>
            <c:v>Growth Since 2006</c:v>
          </c:tx>
          <c:spPr>
            <a:ln w="28575" cap="rnd">
              <a:solidFill>
                <a:srgbClr val="00B050"/>
              </a:solidFill>
              <a:prstDash val="sysDot"/>
              <a:round/>
            </a:ln>
            <a:effectLst/>
          </c:spPr>
          <c:marker>
            <c:symbol val="none"/>
          </c:marker>
          <c:cat>
            <c:numRef>
              <c:f>'RFA AV'!$D$32:$AA$32</c:f>
              <c:numCache>
                <c:formatCode>General</c:formatCode>
                <c:ptCount val="2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numCache>
            </c:numRef>
          </c:cat>
          <c:val>
            <c:numRef>
              <c:f>'RFA AV'!$D$47:$AB$47</c:f>
              <c:numCache>
                <c:formatCode>_(* #,##0_);_(* \(#,##0\);_(* "-"??_);_(@_)</c:formatCode>
                <c:ptCount val="25"/>
                <c:pt idx="0">
                  <c:v>5726133314</c:v>
                </c:pt>
                <c:pt idx="1">
                  <c:v>6128034644.264679</c:v>
                </c:pt>
                <c:pt idx="2">
                  <c:v>6558144308.2182713</c:v>
                </c:pt>
                <c:pt idx="3">
                  <c:v>7018442170.1448326</c:v>
                </c:pt>
                <c:pt idx="4">
                  <c:v>7511047055.4817591</c:v>
                </c:pt>
                <c:pt idx="5">
                  <c:v>8038226504.1156578</c:v>
                </c:pt>
                <c:pt idx="6">
                  <c:v>8602407208.2348499</c:v>
                </c:pt>
                <c:pt idx="7">
                  <c:v>9206186182.7856426</c:v>
                </c:pt>
                <c:pt idx="8">
                  <c:v>9852342719.9517727</c:v>
                </c:pt>
                <c:pt idx="9">
                  <c:v>10543851182.685432</c:v>
                </c:pt>
                <c:pt idx="10">
                  <c:v>11283894696.180565</c:v>
                </c:pt>
                <c:pt idx="11">
                  <c:v>12075879800.312481</c:v>
                </c:pt>
                <c:pt idx="12">
                  <c:v>12923452130.491371</c:v>
                </c:pt>
                <c:pt idx="13">
                  <c:v>13830513199.111189</c:v>
                </c:pt>
                <c:pt idx="14">
                  <c:v>14801238354.841642</c:v>
                </c:pt>
                <c:pt idx="15">
                  <c:v>15840096002.432808</c:v>
                </c:pt>
                <c:pt idx="16">
                  <c:v>16951868171.50424</c:v>
                </c:pt>
                <c:pt idx="17">
                  <c:v>18141672529.000031</c:v>
                </c:pt>
                <c:pt idx="18">
                  <c:v>19414985936.636715</c:v>
                </c:pt>
                <c:pt idx="19">
                  <c:v>20777669661.782749</c:v>
                </c:pt>
                <c:pt idx="20">
                  <c:v>22235996357.819317</c:v>
                </c:pt>
                <c:pt idx="21">
                  <c:v>23796678938.177441</c:v>
                </c:pt>
                <c:pt idx="22">
                  <c:v>25466901476.96323</c:v>
                </c:pt>
                <c:pt idx="23">
                  <c:v>27254352278.411865</c:v>
                </c:pt>
                <c:pt idx="24">
                  <c:v>29167259267.394325</c:v>
                </c:pt>
              </c:numCache>
            </c:numRef>
          </c:val>
          <c:smooth val="0"/>
          <c:extLst>
            <c:ext xmlns:c16="http://schemas.microsoft.com/office/drawing/2014/chart" uri="{C3380CC4-5D6E-409C-BE32-E72D297353CC}">
              <c16:uniqueId val="{00000001-9EB0-4A3E-A720-07964966F92F}"/>
            </c:ext>
          </c:extLst>
        </c:ser>
        <c:ser>
          <c:idx val="2"/>
          <c:order val="2"/>
          <c:tx>
            <c:v>Growth Since 2013</c:v>
          </c:tx>
          <c:spPr>
            <a:ln w="28575" cap="rnd">
              <a:solidFill>
                <a:schemeClr val="accent3"/>
              </a:solidFill>
              <a:round/>
            </a:ln>
            <a:effectLst/>
          </c:spPr>
          <c:marker>
            <c:symbol val="none"/>
          </c:marker>
          <c:cat>
            <c:numRef>
              <c:f>'RFA AV'!$D$32:$AA$32</c:f>
              <c:numCache>
                <c:formatCode>General</c:formatCode>
                <c:ptCount val="2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numCache>
            </c:numRef>
          </c:cat>
          <c:val>
            <c:numRef>
              <c:f>'RFA AV'!$D$48:$AB$48</c:f>
              <c:numCache>
                <c:formatCode>General</c:formatCode>
                <c:ptCount val="25"/>
                <c:pt idx="7" formatCode="_(* #,##0_);_(* \(#,##0\);_(* &quot;-&quot;??_);_(@_)">
                  <c:v>7185867254.0000019</c:v>
                </c:pt>
                <c:pt idx="8" formatCode="_(* #,##0_);_(* \(#,##0\);_(* &quot;-&quot;??_);_(@_)">
                  <c:v>7541404514</c:v>
                </c:pt>
                <c:pt idx="9" formatCode="_(* #,##0_);_(* \(#,##0\);_(* &quot;-&quot;??_);_(@_)">
                  <c:v>8014456292.9999981</c:v>
                </c:pt>
                <c:pt idx="10" formatCode="_(* #,##0_);_(* \(#,##0\);_(* &quot;-&quot;??_);_(@_)">
                  <c:v>8237578426.999999</c:v>
                </c:pt>
                <c:pt idx="11" formatCode="_(* #,##0_);_(* \(#,##0\);_(* &quot;-&quot;??_);_(@_)">
                  <c:v>9481807708</c:v>
                </c:pt>
                <c:pt idx="12" formatCode="_(* #,##0_);_(* \(#,##0\);_(* &quot;-&quot;??_);_(@_)">
                  <c:v>9947841835</c:v>
                </c:pt>
                <c:pt idx="13" formatCode="_(* #,##0_);_(* \(#,##0\);_(* &quot;-&quot;??_);_(@_)">
                  <c:v>10587548239.999998</c:v>
                </c:pt>
                <c:pt idx="14" formatCode="_(* #,##0_);_(* \(#,##0\);_(* &quot;-&quot;??_);_(@_)">
                  <c:v>11523256927.000002</c:v>
                </c:pt>
                <c:pt idx="15" formatCode="_(* #,##0_);_(* \(#,##0\);_(* &quot;-&quot;??_);_(@_)">
                  <c:v>12100296686.999998</c:v>
                </c:pt>
                <c:pt idx="16" formatCode="_(* #,##0_);_(* \(#,##0\);_(* &quot;-&quot;??_);_(@_)">
                  <c:v>13641157046.000004</c:v>
                </c:pt>
                <c:pt idx="17" formatCode="_(* #,##0_);_(* \(#,##0\);_(* &quot;-&quot;??_);_(@_)">
                  <c:v>18141672529</c:v>
                </c:pt>
                <c:pt idx="18" formatCode="_(* #,##0_);_(* \(#,##0\);_(* &quot;-&quot;??_);_(@_)">
                  <c:v>19902019006.323071</c:v>
                </c:pt>
                <c:pt idx="19" formatCode="_(* #,##0_);_(* \(#,##0\);_(* &quot;-&quot;??_);_(@_)">
                  <c:v>21833177723.546856</c:v>
                </c:pt>
                <c:pt idx="20" formatCode="_(* #,##0_);_(* \(#,##0\);_(* &quot;-&quot;??_);_(@_)">
                  <c:v>23951723157.159798</c:v>
                </c:pt>
                <c:pt idx="21" formatCode="_(* #,##0_);_(* \(#,##0\);_(* &quot;-&quot;??_);_(@_)">
                  <c:v>26275838059.913353</c:v>
                </c:pt>
                <c:pt idx="22" formatCode="_(* #,##0_);_(* \(#,##0\);_(* &quot;-&quot;??_);_(@_)">
                  <c:v>28825469517.186142</c:v>
                </c:pt>
                <c:pt idx="23" formatCode="_(* #,##0_);_(* \(#,##0\);_(* &quot;-&quot;??_);_(@_)">
                  <c:v>31622500146.013134</c:v>
                </c:pt>
                <c:pt idx="24" formatCode="_(* #,##0_);_(* \(#,##0\);_(* &quot;-&quot;??_);_(@_)">
                  <c:v>34690935906.122787</c:v>
                </c:pt>
              </c:numCache>
            </c:numRef>
          </c:val>
          <c:smooth val="0"/>
          <c:extLst>
            <c:ext xmlns:c16="http://schemas.microsoft.com/office/drawing/2014/chart" uri="{C3380CC4-5D6E-409C-BE32-E72D297353CC}">
              <c16:uniqueId val="{00000002-9EB0-4A3E-A720-07964966F92F}"/>
            </c:ext>
          </c:extLst>
        </c:ser>
        <c:ser>
          <c:idx val="3"/>
          <c:order val="3"/>
          <c:tx>
            <c:v>Consensus Outlook</c:v>
          </c:tx>
          <c:spPr>
            <a:ln w="28575" cap="rnd">
              <a:solidFill>
                <a:srgbClr val="FF0000"/>
              </a:solidFill>
              <a:round/>
            </a:ln>
            <a:effectLst/>
          </c:spPr>
          <c:marker>
            <c:symbol val="none"/>
          </c:marker>
          <c:dPt>
            <c:idx val="17"/>
            <c:marker>
              <c:symbol val="none"/>
            </c:marker>
            <c:bubble3D val="0"/>
            <c:spPr>
              <a:ln w="28575" cap="rnd">
                <a:solidFill>
                  <a:srgbClr val="92D050"/>
                </a:solidFill>
                <a:round/>
              </a:ln>
              <a:effectLst/>
            </c:spPr>
            <c:extLst>
              <c:ext xmlns:c16="http://schemas.microsoft.com/office/drawing/2014/chart" uri="{C3380CC4-5D6E-409C-BE32-E72D297353CC}">
                <c16:uniqueId val="{00000000-F7A9-4D1C-ABEB-B0C493C46BE3}"/>
              </c:ext>
            </c:extLst>
          </c:dPt>
          <c:cat>
            <c:numRef>
              <c:f>'RFA AV'!$D$32:$AA$32</c:f>
              <c:numCache>
                <c:formatCode>General</c:formatCode>
                <c:ptCount val="2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numCache>
            </c:numRef>
          </c:cat>
          <c:val>
            <c:numRef>
              <c:f>'RFA AV'!$D$49:$AB$49</c:f>
              <c:numCache>
                <c:formatCode>General</c:formatCode>
                <c:ptCount val="25"/>
                <c:pt idx="16" formatCode="_(* #,##0_);_(* \(#,##0\);_(* &quot;-&quot;??_);_(@_)">
                  <c:v>13641157046.000004</c:v>
                </c:pt>
                <c:pt idx="17" formatCode="_(* #,##0_);_(* \(#,##0\);_(* &quot;-&quot;??_);_(@_)">
                  <c:v>18141672529</c:v>
                </c:pt>
                <c:pt idx="18" formatCode="_(* #,##0_);_(* \(#,##0\);_(* &quot;-&quot;??_);_(@_)">
                  <c:v>19320881243.384998</c:v>
                </c:pt>
                <c:pt idx="19" formatCode="_(* #,##0_);_(* \(#,##0\);_(* &quot;-&quot;??_);_(@_)">
                  <c:v>20576738524.205021</c:v>
                </c:pt>
                <c:pt idx="20" formatCode="_(* #,##0_);_(* \(#,##0\);_(* &quot;-&quot;??_);_(@_)">
                  <c:v>21914226528.278347</c:v>
                </c:pt>
                <c:pt idx="21" formatCode="_(* #,##0_);_(* \(#,##0\);_(* &quot;-&quot;??_);_(@_)">
                  <c:v>23338651252.61644</c:v>
                </c:pt>
                <c:pt idx="22" formatCode="_(* #,##0_);_(* \(#,##0\);_(* &quot;-&quot;??_);_(@_)">
                  <c:v>24855663584.036507</c:v>
                </c:pt>
                <c:pt idx="23" formatCode="_(* #,##0_);_(* \(#,##0\);_(* &quot;-&quot;??_);_(@_)">
                  <c:v>26471281716.998878</c:v>
                </c:pt>
                <c:pt idx="24" formatCode="_(* #,##0_);_(* \(#,##0\);_(* &quot;-&quot;??_);_(@_)">
                  <c:v>28191915028.603806</c:v>
                </c:pt>
              </c:numCache>
            </c:numRef>
          </c:val>
          <c:smooth val="0"/>
          <c:extLst>
            <c:ext xmlns:c16="http://schemas.microsoft.com/office/drawing/2014/chart" uri="{C3380CC4-5D6E-409C-BE32-E72D297353CC}">
              <c16:uniqueId val="{00000003-9EB0-4A3E-A720-07964966F92F}"/>
            </c:ext>
          </c:extLst>
        </c:ser>
        <c:dLbls>
          <c:showLegendKey val="0"/>
          <c:showVal val="0"/>
          <c:showCatName val="0"/>
          <c:showSerName val="0"/>
          <c:showPercent val="0"/>
          <c:showBubbleSize val="0"/>
        </c:dLbls>
        <c:smooth val="0"/>
        <c:axId val="395191999"/>
        <c:axId val="395180351"/>
      </c:lineChart>
      <c:catAx>
        <c:axId val="395191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95180351"/>
        <c:crosses val="autoZero"/>
        <c:auto val="1"/>
        <c:lblAlgn val="ctr"/>
        <c:lblOffset val="100"/>
        <c:noMultiLvlLbl val="0"/>
      </c:catAx>
      <c:valAx>
        <c:axId val="395180351"/>
        <c:scaling>
          <c:orientation val="minMax"/>
          <c:max val="35000000000"/>
          <c:min val="530000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crossAx val="395191999"/>
        <c:crosses val="autoZero"/>
        <c:crossBetween val="between"/>
      </c:valAx>
      <c:spPr>
        <a:solidFill>
          <a:srgbClr val="FFFFCC"/>
        </a:solidFill>
        <a:ln>
          <a:noFill/>
        </a:ln>
        <a:effectLst/>
      </c:spPr>
    </c:plotArea>
    <c:legend>
      <c:legendPos val="b"/>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lumMod val="40000"/>
        <a:lumOff val="6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a:t>GENERAL FUND: ENDING CASH BALANCE</a:t>
            </a:r>
          </a:p>
        </c:rich>
      </c:tx>
      <c:overlay val="0"/>
      <c:spPr>
        <a:noFill/>
        <a:ln>
          <a:noFill/>
        </a:ln>
        <a:effectLst/>
      </c:spPr>
    </c:title>
    <c:autoTitleDeleted val="0"/>
    <c:plotArea>
      <c:layout>
        <c:manualLayout>
          <c:layoutTarget val="inner"/>
          <c:xMode val="edge"/>
          <c:yMode val="edge"/>
          <c:x val="0.11174695477046243"/>
          <c:y val="0.13812555817150507"/>
          <c:w val="0.84183199711561307"/>
          <c:h val="0.75876783817097693"/>
        </c:manualLayout>
      </c:layout>
      <c:lineChart>
        <c:grouping val="standard"/>
        <c:varyColors val="0"/>
        <c:ser>
          <c:idx val="0"/>
          <c:order val="0"/>
          <c:spPr>
            <a:ln w="38100" cap="rnd">
              <a:solidFill>
                <a:srgbClr val="008000"/>
              </a:solidFill>
              <a:round/>
            </a:ln>
            <a:effectLst/>
          </c:spPr>
          <c:marker>
            <c:symbol val="circle"/>
            <c:size val="12"/>
            <c:spPr>
              <a:solidFill>
                <a:schemeClr val="bg1"/>
              </a:solidFill>
              <a:ln w="9525">
                <a:solidFill>
                  <a:prstClr val="black"/>
                </a:solidFill>
              </a:ln>
              <a:effectLst/>
            </c:spPr>
          </c:marker>
          <c:cat>
            <c:numRef>
              <c:f>'Dashboard 1'!$G$27:$M$27</c:f>
              <c:numCache>
                <c:formatCode>General</c:formatCode>
                <c:ptCount val="7"/>
                <c:pt idx="0">
                  <c:v>2024</c:v>
                </c:pt>
                <c:pt idx="1">
                  <c:v>2025</c:v>
                </c:pt>
                <c:pt idx="2">
                  <c:v>2026</c:v>
                </c:pt>
                <c:pt idx="3">
                  <c:v>2027</c:v>
                </c:pt>
                <c:pt idx="4">
                  <c:v>2028</c:v>
                </c:pt>
                <c:pt idx="5">
                  <c:v>2029</c:v>
                </c:pt>
                <c:pt idx="6">
                  <c:v>2030</c:v>
                </c:pt>
              </c:numCache>
            </c:numRef>
          </c:cat>
          <c:val>
            <c:numRef>
              <c:f>'Dashboard 1'!$G$72:$M$72</c:f>
              <c:numCache>
                <c:formatCode>#,##0_);[Red]\(#,##0\)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AC52-4E0E-9FA9-0209183BD4DD}"/>
            </c:ext>
          </c:extLst>
        </c:ser>
        <c:ser>
          <c:idx val="1"/>
          <c:order val="1"/>
          <c:tx>
            <c:v>Cash Target</c:v>
          </c:tx>
          <c:cat>
            <c:numRef>
              <c:f>'Dashboard 1'!$G$27:$M$27</c:f>
              <c:numCache>
                <c:formatCode>General</c:formatCode>
                <c:ptCount val="7"/>
                <c:pt idx="0">
                  <c:v>2024</c:v>
                </c:pt>
                <c:pt idx="1">
                  <c:v>2025</c:v>
                </c:pt>
                <c:pt idx="2">
                  <c:v>2026</c:v>
                </c:pt>
                <c:pt idx="3">
                  <c:v>2027</c:v>
                </c:pt>
                <c:pt idx="4">
                  <c:v>2028</c:v>
                </c:pt>
                <c:pt idx="5">
                  <c:v>2029</c:v>
                </c:pt>
                <c:pt idx="6">
                  <c:v>2030</c:v>
                </c:pt>
              </c:numCache>
            </c:numRef>
          </c:cat>
          <c:val>
            <c:numRef>
              <c:f>'Dashboard 1'!$G$71:$M$71</c:f>
              <c:numCache>
                <c:formatCode>_(* #,##0_);_(* \(#,##0\);_(* "-"??_);_(@_)</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AC52-4E0E-9FA9-0209183BD4DD}"/>
            </c:ext>
          </c:extLst>
        </c:ser>
        <c:dLbls>
          <c:showLegendKey val="0"/>
          <c:showVal val="0"/>
          <c:showCatName val="0"/>
          <c:showSerName val="0"/>
          <c:showPercent val="0"/>
          <c:showBubbleSize val="0"/>
        </c:dLbls>
        <c:marker val="1"/>
        <c:smooth val="0"/>
        <c:axId val="105249024"/>
        <c:axId val="89206784"/>
      </c:lineChart>
      <c:catAx>
        <c:axId val="10524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rgbClr val="008000"/>
                </a:solidFill>
                <a:latin typeface="+mn-lt"/>
                <a:ea typeface="+mn-ea"/>
                <a:cs typeface="+mn-cs"/>
              </a:defRPr>
            </a:pPr>
            <a:endParaRPr lang="en-US"/>
          </a:p>
        </c:txPr>
        <c:crossAx val="89206784"/>
        <c:crosses val="autoZero"/>
        <c:auto val="1"/>
        <c:lblAlgn val="ctr"/>
        <c:lblOffset val="100"/>
        <c:noMultiLvlLbl val="0"/>
      </c:catAx>
      <c:valAx>
        <c:axId val="8920678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8000"/>
                </a:solidFill>
                <a:latin typeface="+mn-lt"/>
                <a:ea typeface="+mn-ea"/>
                <a:cs typeface="+mn-cs"/>
              </a:defRPr>
            </a:pPr>
            <a:endParaRPr lang="en-US"/>
          </a:p>
        </c:txPr>
        <c:crossAx val="105249024"/>
        <c:crosses val="autoZero"/>
        <c:crossBetween val="between"/>
      </c:valAx>
      <c:spPr>
        <a:solidFill>
          <a:srgbClr val="CEF6FE"/>
        </a:solidFill>
        <a:ln>
          <a:noFill/>
        </a:ln>
        <a:effectLst/>
      </c:spPr>
    </c:plotArea>
    <c:plotVisOnly val="1"/>
    <c:dispBlanksAs val="gap"/>
    <c:showDLblsOverMax val="0"/>
  </c:chart>
  <c:spPr>
    <a:solidFill>
      <a:schemeClr val="tx2">
        <a:lumMod val="20000"/>
        <a:lumOff val="80000"/>
      </a:schemeClr>
    </a:solidFill>
    <a:ln w="25400" cap="flat" cmpd="sng" algn="ctr">
      <a:solidFill>
        <a:srgbClr val="008000"/>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lumMod val="65000"/>
                    <a:lumOff val="35000"/>
                  </a:schemeClr>
                </a:solidFill>
                <a:latin typeface="+mn-lt"/>
                <a:ea typeface="+mn-ea"/>
                <a:cs typeface="+mn-cs"/>
              </a:defRPr>
            </a:pPr>
            <a:r>
              <a:rPr lang="en-US"/>
              <a:t>Oly/TW Medic 1 Allocations: 2015-2030</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TW Medic 1</c:v>
          </c:tx>
          <c:spPr>
            <a:ln w="28575" cap="rnd">
              <a:solidFill>
                <a:schemeClr val="accent1"/>
              </a:solidFill>
              <a:round/>
            </a:ln>
            <a:effectLst/>
          </c:spPr>
          <c:marker>
            <c:symbol val="none"/>
          </c:marker>
          <c:cat>
            <c:numRef>
              <c:f>OpRev!$B$84:$Q$84</c:f>
              <c:numCache>
                <c:formatCode>General</c:formatCode>
                <c:ptCount val="14"/>
                <c:pt idx="0">
                  <c:v>2015</c:v>
                </c:pt>
                <c:pt idx="1">
                  <c:v>2016</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OpRev!$B$71:$Q$71</c:f>
              <c:numCache>
                <c:formatCode>_("$"* #,##0_);_("$"* \(#,##0\);_("$"* "-"??_);_(@_)</c:formatCode>
                <c:ptCount val="14"/>
                <c:pt idx="0">
                  <c:v>2271582</c:v>
                </c:pt>
                <c:pt idx="1">
                  <c:v>2226985</c:v>
                </c:pt>
                <c:pt idx="2">
                  <c:v>2584204</c:v>
                </c:pt>
                <c:pt idx="3">
                  <c:v>2642657</c:v>
                </c:pt>
                <c:pt idx="4">
                  <c:v>2784841</c:v>
                </c:pt>
                <c:pt idx="5" formatCode="_(* #,##0_);_(* \(#,##0\);_(* &quot;-&quot;_);_(@_)">
                  <c:v>2881016.4311767705</c:v>
                </c:pt>
                <c:pt idx="6" formatCode="_(* #,##0_);_(* \(#,##0\);_(* &quot;-&quot;_);_(@_)">
                  <c:v>2980513.3135825475</c:v>
                </c:pt>
                <c:pt idx="7" formatCode="_(* #,##0_);_(* \(#,##0\);_(* &quot;-&quot;_);_(@_)">
                  <c:v>3083446.3546652901</c:v>
                </c:pt>
                <c:pt idx="8" formatCode="_(* #,##0_);_(* \(#,##0\);_(* &quot;-&quot;_);_(@_)">
                  <c:v>3189934.2233336898</c:v>
                </c:pt>
                <c:pt idx="9" formatCode="_(* #,##0_);_(* \(#,##0\);_(* &quot;-&quot;_);_(@_)">
                  <c:v>3300099.6867675642</c:v>
                </c:pt>
                <c:pt idx="10" formatCode="_(* #,##0_);_(* \(#,##0\);_(* &quot;-&quot;_);_(@_)">
                  <c:v>3414069.7519530435</c:v>
                </c:pt>
                <c:pt idx="11" formatCode="_(* #,##0_);_(* \(#,##0\);_(* &quot;-&quot;_);_(@_)">
                  <c:v>3531975.8121057251</c:v>
                </c:pt>
                <c:pt idx="12" formatCode="_(* #,##0_);_(* \(#,##0\);_(* &quot;-&quot;_);_(@_)">
                  <c:v>3653953.798150599</c:v>
                </c:pt>
                <c:pt idx="13" formatCode="_(* #,##0_);_(* \(#,##0\);_(* &quot;-&quot;_);_(@_)">
                  <c:v>3780144.3354333853</c:v>
                </c:pt>
              </c:numCache>
            </c:numRef>
          </c:val>
          <c:smooth val="0"/>
          <c:extLst>
            <c:ext xmlns:c16="http://schemas.microsoft.com/office/drawing/2014/chart" uri="{C3380CC4-5D6E-409C-BE32-E72D297353CC}">
              <c16:uniqueId val="{00000000-1997-40F3-AE4F-534AA3435ABF}"/>
            </c:ext>
          </c:extLst>
        </c:ser>
        <c:ser>
          <c:idx val="1"/>
          <c:order val="1"/>
          <c:tx>
            <c:v>Oly Medic 1</c:v>
          </c:tx>
          <c:spPr>
            <a:ln w="28575" cap="rnd">
              <a:solidFill>
                <a:schemeClr val="accent2"/>
              </a:solidFill>
              <a:round/>
            </a:ln>
            <a:effectLst/>
          </c:spPr>
          <c:marker>
            <c:symbol val="none"/>
          </c:marker>
          <c:cat>
            <c:numRef>
              <c:f>OpRev!$B$84:$Q$84</c:f>
              <c:numCache>
                <c:formatCode>General</c:formatCode>
                <c:ptCount val="14"/>
                <c:pt idx="0">
                  <c:v>2015</c:v>
                </c:pt>
                <c:pt idx="1">
                  <c:v>2016</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OpRev!$B$79:$Q$79</c:f>
              <c:numCache>
                <c:formatCode>_("$"* #,##0_);_("$"* \(#,##0\);_("$"* "-"??_);_(@_)</c:formatCode>
                <c:ptCount val="14"/>
                <c:pt idx="0">
                  <c:v>2226836</c:v>
                </c:pt>
                <c:pt idx="1">
                  <c:v>2301598</c:v>
                </c:pt>
                <c:pt idx="2">
                  <c:v>2571941</c:v>
                </c:pt>
                <c:pt idx="3">
                  <c:v>2681196</c:v>
                </c:pt>
                <c:pt idx="4">
                  <c:v>2782637.4683876112</c:v>
                </c:pt>
                <c:pt idx="5">
                  <c:v>2887916.9148673252</c:v>
                </c:pt>
                <c:pt idx="6">
                  <c:v>2997179.5470753252</c:v>
                </c:pt>
                <c:pt idx="7">
                  <c:v>3110576.0664930162</c:v>
                </c:pt>
                <c:pt idx="8">
                  <c:v>3228262.8763034181</c:v>
                </c:pt>
                <c:pt idx="9">
                  <c:v>3350402.2971116812</c:v>
                </c:pt>
                <c:pt idx="10">
                  <c:v>3477162.7908272594</c:v>
                </c:pt>
                <c:pt idx="11">
                  <c:v>3608719.1930165365</c:v>
                </c:pt>
                <c:pt idx="12">
                  <c:v>3745252.9540463723</c:v>
                </c:pt>
                <c:pt idx="13">
                  <c:v>3886952.3893511775</c:v>
                </c:pt>
              </c:numCache>
            </c:numRef>
          </c:val>
          <c:smooth val="0"/>
          <c:extLst>
            <c:ext xmlns:c16="http://schemas.microsoft.com/office/drawing/2014/chart" uri="{C3380CC4-5D6E-409C-BE32-E72D297353CC}">
              <c16:uniqueId val="{00000001-1997-40F3-AE4F-534AA3435ABF}"/>
            </c:ext>
          </c:extLst>
        </c:ser>
        <c:ser>
          <c:idx val="2"/>
          <c:order val="2"/>
          <c:tx>
            <c:v>RFA Medic 1</c:v>
          </c:tx>
          <c:spPr>
            <a:ln w="28575" cap="rnd">
              <a:solidFill>
                <a:schemeClr val="accent3"/>
              </a:solidFill>
              <a:round/>
            </a:ln>
            <a:effectLst/>
          </c:spPr>
          <c:marker>
            <c:symbol val="none"/>
          </c:marker>
          <c:cat>
            <c:numRef>
              <c:f>OpRev!$B$84:$Q$84</c:f>
              <c:numCache>
                <c:formatCode>General</c:formatCode>
                <c:ptCount val="14"/>
                <c:pt idx="0">
                  <c:v>2015</c:v>
                </c:pt>
                <c:pt idx="1">
                  <c:v>2016</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OpRev!$B$85:$Q$85</c:f>
              <c:numCache>
                <c:formatCode>_("$"* #,##0_);_("$"* \(#,##0\);_("$"* "-"??_);_(@_)</c:formatCode>
                <c:ptCount val="14"/>
                <c:pt idx="0">
                  <c:v>4498418</c:v>
                </c:pt>
                <c:pt idx="1">
                  <c:v>4528583</c:v>
                </c:pt>
                <c:pt idx="2">
                  <c:v>5156145</c:v>
                </c:pt>
                <c:pt idx="3">
                  <c:v>5323853</c:v>
                </c:pt>
                <c:pt idx="4">
                  <c:v>5567478.4683876112</c:v>
                </c:pt>
                <c:pt idx="5">
                  <c:v>5768933.3460440952</c:v>
                </c:pt>
                <c:pt idx="6">
                  <c:v>5977692.8606578726</c:v>
                </c:pt>
                <c:pt idx="7">
                  <c:v>6194022.4211583063</c:v>
                </c:pt>
                <c:pt idx="8">
                  <c:v>6418197.0996371079</c:v>
                </c:pt>
                <c:pt idx="9">
                  <c:v>6650501.9838792458</c:v>
                </c:pt>
                <c:pt idx="10">
                  <c:v>6891232.5427803025</c:v>
                </c:pt>
                <c:pt idx="11">
                  <c:v>7140695.0051222611</c:v>
                </c:pt>
                <c:pt idx="12">
                  <c:v>7399206.7521969713</c:v>
                </c:pt>
                <c:pt idx="13">
                  <c:v>7667096.7247845624</c:v>
                </c:pt>
              </c:numCache>
            </c:numRef>
          </c:val>
          <c:smooth val="0"/>
          <c:extLst>
            <c:ext xmlns:c16="http://schemas.microsoft.com/office/drawing/2014/chart" uri="{C3380CC4-5D6E-409C-BE32-E72D297353CC}">
              <c16:uniqueId val="{00000002-1997-40F3-AE4F-534AA3435ABF}"/>
            </c:ext>
          </c:extLst>
        </c:ser>
        <c:dLbls>
          <c:showLegendKey val="0"/>
          <c:showVal val="0"/>
          <c:showCatName val="0"/>
          <c:showSerName val="0"/>
          <c:showPercent val="0"/>
          <c:showBubbleSize val="0"/>
        </c:dLbls>
        <c:smooth val="0"/>
        <c:axId val="1779884703"/>
        <c:axId val="1779885119"/>
      </c:lineChart>
      <c:catAx>
        <c:axId val="1779884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1779885119"/>
        <c:crosses val="autoZero"/>
        <c:auto val="1"/>
        <c:lblAlgn val="ctr"/>
        <c:lblOffset val="100"/>
        <c:noMultiLvlLbl val="0"/>
      </c:catAx>
      <c:valAx>
        <c:axId val="1779885119"/>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1779884703"/>
        <c:crosses val="autoZero"/>
        <c:crossBetween val="between"/>
      </c:valAx>
      <c:spPr>
        <a:solidFill>
          <a:srgbClr val="FFFFCC"/>
        </a:solidFill>
        <a:ln>
          <a:solidFill>
            <a:srgbClr val="F3F4D8"/>
          </a:solid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tx2">
        <a:lumMod val="20000"/>
        <a:lumOff val="80000"/>
      </a:schemeClr>
    </a:solidFill>
    <a:ln w="19050" cap="flat" cmpd="sng" algn="ctr">
      <a:solidFill>
        <a:schemeClr val="tx2"/>
      </a:solidFill>
      <a:round/>
    </a:ln>
    <a:effectLst/>
  </c:spPr>
  <c:txPr>
    <a:bodyPr/>
    <a:lstStyle/>
    <a:p>
      <a:pPr>
        <a:defRPr sz="1800"/>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Emergency Reserve Cash Balance</a:t>
            </a:r>
          </a:p>
        </c:rich>
      </c:tx>
      <c:overlay val="0"/>
      <c:spPr>
        <a:solidFill>
          <a:schemeClr val="bg1"/>
        </a:solidFill>
      </c:spPr>
    </c:title>
    <c:autoTitleDeleted val="0"/>
    <c:plotArea>
      <c:layout/>
      <c:lineChart>
        <c:grouping val="standard"/>
        <c:varyColors val="0"/>
        <c:ser>
          <c:idx val="0"/>
          <c:order val="0"/>
          <c:tx>
            <c:v>Cash Balance</c:v>
          </c:tx>
          <c:spPr>
            <a:ln>
              <a:solidFill>
                <a:srgbClr val="008000"/>
              </a:solidFill>
            </a:ln>
          </c:spPr>
          <c:marker>
            <c:symbol val="circle"/>
            <c:size val="7"/>
            <c:spPr>
              <a:solidFill>
                <a:schemeClr val="bg1"/>
              </a:solidFill>
            </c:spPr>
          </c:marker>
          <c:cat>
            <c:numRef>
              <c:f>EmergResv!$E$27:$K$27</c:f>
              <c:numCache>
                <c:formatCode>General</c:formatCode>
                <c:ptCount val="7"/>
                <c:pt idx="0">
                  <c:v>2024</c:v>
                </c:pt>
                <c:pt idx="1">
                  <c:v>2025</c:v>
                </c:pt>
                <c:pt idx="2">
                  <c:v>2026</c:v>
                </c:pt>
                <c:pt idx="3">
                  <c:v>2027</c:v>
                </c:pt>
                <c:pt idx="4">
                  <c:v>2028</c:v>
                </c:pt>
                <c:pt idx="5">
                  <c:v>2029</c:v>
                </c:pt>
                <c:pt idx="6">
                  <c:v>2030</c:v>
                </c:pt>
              </c:numCache>
            </c:numRef>
          </c:cat>
          <c:val>
            <c:numRef>
              <c:f>EmergResv!$E$33:$K$33</c:f>
              <c:numCache>
                <c:formatCode>#,##0_);[Red]\(#,##0\)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A64C-4BF4-9115-99DE04543E8A}"/>
            </c:ext>
          </c:extLst>
        </c:ser>
        <c:ser>
          <c:idx val="1"/>
          <c:order val="1"/>
          <c:tx>
            <c:v>Desired Cash Target</c:v>
          </c:tx>
          <c:val>
            <c:numRef>
              <c:f>EmergResv!$E$30:$K$30</c:f>
              <c:numCache>
                <c:formatCode>_(* #,##0_);_(* \(#,##0\);_(* "-"??_);_(@_)</c:formatCode>
                <c:ptCount val="7"/>
                <c:pt idx="0">
                  <c:v>3091610.9946962087</c:v>
                </c:pt>
                <c:pt idx="1">
                  <c:v>3227383.6162031889</c:v>
                </c:pt>
                <c:pt idx="2">
                  <c:v>3432151.9204796683</c:v>
                </c:pt>
                <c:pt idx="3">
                  <c:v>3603904.4403882697</c:v>
                </c:pt>
                <c:pt idx="4">
                  <c:v>3748015.1196464323</c:v>
                </c:pt>
                <c:pt idx="5">
                  <c:v>3877642.7362713553</c:v>
                </c:pt>
                <c:pt idx="6">
                  <c:v>4011760.7321012691</c:v>
                </c:pt>
              </c:numCache>
            </c:numRef>
          </c:val>
          <c:smooth val="0"/>
          <c:extLst>
            <c:ext xmlns:c16="http://schemas.microsoft.com/office/drawing/2014/chart" uri="{C3380CC4-5D6E-409C-BE32-E72D297353CC}">
              <c16:uniqueId val="{00000001-11E1-40F7-8153-45DAB0505E82}"/>
            </c:ext>
          </c:extLst>
        </c:ser>
        <c:dLbls>
          <c:showLegendKey val="0"/>
          <c:showVal val="0"/>
          <c:showCatName val="0"/>
          <c:showSerName val="0"/>
          <c:showPercent val="0"/>
          <c:showBubbleSize val="0"/>
        </c:dLbls>
        <c:marker val="1"/>
        <c:smooth val="0"/>
        <c:axId val="102789120"/>
        <c:axId val="102791040"/>
      </c:lineChart>
      <c:catAx>
        <c:axId val="102789120"/>
        <c:scaling>
          <c:orientation val="minMax"/>
        </c:scaling>
        <c:delete val="0"/>
        <c:axPos val="b"/>
        <c:numFmt formatCode="General" sourceLinked="1"/>
        <c:majorTickMark val="none"/>
        <c:minorTickMark val="none"/>
        <c:tickLblPos val="nextTo"/>
        <c:crossAx val="102791040"/>
        <c:crosses val="autoZero"/>
        <c:auto val="1"/>
        <c:lblAlgn val="ctr"/>
        <c:lblOffset val="100"/>
        <c:noMultiLvlLbl val="0"/>
      </c:catAx>
      <c:valAx>
        <c:axId val="102791040"/>
        <c:scaling>
          <c:orientation val="minMax"/>
        </c:scaling>
        <c:delete val="0"/>
        <c:axPos val="l"/>
        <c:majorGridlines/>
        <c:numFmt formatCode="#,##0_);[Red]\(#,##0\)" sourceLinked="1"/>
        <c:majorTickMark val="none"/>
        <c:minorTickMark val="none"/>
        <c:tickLblPos val="nextTo"/>
        <c:spPr>
          <a:ln w="9525">
            <a:noFill/>
          </a:ln>
        </c:spPr>
        <c:crossAx val="102789120"/>
        <c:crosses val="autoZero"/>
        <c:crossBetween val="between"/>
      </c:valAx>
      <c:spPr>
        <a:solidFill>
          <a:srgbClr val="FFFFCC"/>
        </a:solidFill>
      </c:spPr>
    </c:plotArea>
    <c:legend>
      <c:legendPos val="b"/>
      <c:overlay val="0"/>
      <c:txPr>
        <a:bodyPr/>
        <a:lstStyle/>
        <a:p>
          <a:pPr>
            <a:defRPr sz="1800"/>
          </a:pPr>
          <a:endParaRPr lang="en-US"/>
        </a:p>
      </c:txPr>
    </c:legend>
    <c:plotVisOnly val="1"/>
    <c:dispBlanksAs val="gap"/>
    <c:showDLblsOverMax val="0"/>
  </c:chart>
  <c:spPr>
    <a:solidFill>
      <a:schemeClr val="accent5">
        <a:lumMod val="40000"/>
        <a:lumOff val="60000"/>
      </a:schemeClr>
    </a:solidFill>
  </c:spPr>
  <c:printSettings>
    <c:headerFooter/>
    <c:pageMargins b="0.75000000000000056" l="0.70000000000000051" r="0.70000000000000051" t="0.75000000000000056" header="0.30000000000000027" footer="0.30000000000000027"/>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Apparatus Reserve: Cash Balance (10 Years)</a:t>
            </a:r>
          </a:p>
        </c:rich>
      </c:tx>
      <c:overlay val="0"/>
    </c:title>
    <c:autoTitleDeleted val="0"/>
    <c:plotArea>
      <c:layout/>
      <c:lineChart>
        <c:grouping val="standard"/>
        <c:varyColors val="0"/>
        <c:ser>
          <c:idx val="0"/>
          <c:order val="0"/>
          <c:spPr>
            <a:ln>
              <a:solidFill>
                <a:srgbClr val="008000"/>
              </a:solidFill>
            </a:ln>
          </c:spPr>
          <c:marker>
            <c:spPr>
              <a:solidFill>
                <a:schemeClr val="bg1"/>
              </a:solidFill>
            </c:spPr>
          </c:marker>
          <c:cat>
            <c:numRef>
              <c:f>AppResv!$K$19:$U$19</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AppResv!$K$42:$U$42</c:f>
              <c:numCache>
                <c:formatCode>_(* #,##0_);_(* \(#,##0\);_(* "-"_);_(@_)</c:formatCode>
                <c:ptCount val="11"/>
                <c:pt idx="0">
                  <c:v>263626.38158223312</c:v>
                </c:pt>
                <c:pt idx="1">
                  <c:v>261049.50529306103</c:v>
                </c:pt>
                <c:pt idx="2">
                  <c:v>538794.46673288371</c:v>
                </c:pt>
                <c:pt idx="3">
                  <c:v>763794.46673288383</c:v>
                </c:pt>
                <c:pt idx="4">
                  <c:v>192101.79106725403</c:v>
                </c:pt>
                <c:pt idx="5">
                  <c:v>290691.70214831835</c:v>
                </c:pt>
                <c:pt idx="6">
                  <c:v>164252.25523931184</c:v>
                </c:pt>
                <c:pt idx="7">
                  <c:v>-572499.46239422238</c:v>
                </c:pt>
                <c:pt idx="8">
                  <c:v>97548.357918277616</c:v>
                </c:pt>
                <c:pt idx="9">
                  <c:v>-3498846.2013914767</c:v>
                </c:pt>
                <c:pt idx="10">
                  <c:v>-4018403.012528698</c:v>
                </c:pt>
              </c:numCache>
            </c:numRef>
          </c:val>
          <c:smooth val="0"/>
          <c:extLst>
            <c:ext xmlns:c16="http://schemas.microsoft.com/office/drawing/2014/chart" uri="{C3380CC4-5D6E-409C-BE32-E72D297353CC}">
              <c16:uniqueId val="{00000000-2177-4C76-A11A-407A9EDBDE32}"/>
            </c:ext>
          </c:extLst>
        </c:ser>
        <c:dLbls>
          <c:showLegendKey val="0"/>
          <c:showVal val="0"/>
          <c:showCatName val="0"/>
          <c:showSerName val="0"/>
          <c:showPercent val="0"/>
          <c:showBubbleSize val="0"/>
        </c:dLbls>
        <c:marker val="1"/>
        <c:smooth val="0"/>
        <c:axId val="105941248"/>
        <c:axId val="105955712"/>
      </c:lineChart>
      <c:catAx>
        <c:axId val="105941248"/>
        <c:scaling>
          <c:orientation val="minMax"/>
        </c:scaling>
        <c:delete val="0"/>
        <c:axPos val="b"/>
        <c:numFmt formatCode="General" sourceLinked="1"/>
        <c:majorTickMark val="out"/>
        <c:minorTickMark val="none"/>
        <c:tickLblPos val="nextTo"/>
        <c:crossAx val="105955712"/>
        <c:crosses val="autoZero"/>
        <c:auto val="1"/>
        <c:lblAlgn val="ctr"/>
        <c:lblOffset val="100"/>
        <c:tickLblSkip val="1"/>
        <c:noMultiLvlLbl val="0"/>
      </c:catAx>
      <c:valAx>
        <c:axId val="105955712"/>
        <c:scaling>
          <c:orientation val="minMax"/>
        </c:scaling>
        <c:delete val="0"/>
        <c:axPos val="l"/>
        <c:majorGridlines/>
        <c:numFmt formatCode="_(* #,##0_);_(* \(#,##0\);_(* &quot;-&quot;_);_(@_)" sourceLinked="1"/>
        <c:majorTickMark val="out"/>
        <c:minorTickMark val="none"/>
        <c:tickLblPos val="nextTo"/>
        <c:crossAx val="105941248"/>
        <c:crosses val="autoZero"/>
        <c:crossBetween val="between"/>
      </c:valAx>
      <c:spPr>
        <a:solidFill>
          <a:srgbClr val="FFFFCC"/>
        </a:solidFill>
      </c:spPr>
    </c:plotArea>
    <c:plotVisOnly val="1"/>
    <c:dispBlanksAs val="gap"/>
    <c:showDLblsOverMax val="0"/>
  </c:chart>
  <c:spPr>
    <a:solidFill>
      <a:schemeClr val="accent5">
        <a:lumMod val="40000"/>
        <a:lumOff val="60000"/>
      </a:schemeClr>
    </a:solidFill>
  </c:spPr>
  <c:printSettings>
    <c:headerFooter/>
    <c:pageMargins b="0.75000000000000056" l="0.70000000000000051" r="0.70000000000000051" t="0.75000000000000056" header="0.30000000000000027" footer="0.30000000000000027"/>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Equipment Reserve: Cash Balanc:</a:t>
            </a:r>
            <a:r>
              <a:rPr lang="en-US" baseline="0"/>
              <a:t>e: (10 Years)</a:t>
            </a:r>
            <a:endParaRPr lang="en-US"/>
          </a:p>
        </c:rich>
      </c:tx>
      <c:overlay val="0"/>
    </c:title>
    <c:autoTitleDeleted val="0"/>
    <c:plotArea>
      <c:layout/>
      <c:lineChart>
        <c:grouping val="standard"/>
        <c:varyColors val="0"/>
        <c:ser>
          <c:idx val="0"/>
          <c:order val="0"/>
          <c:spPr>
            <a:ln>
              <a:solidFill>
                <a:srgbClr val="008000"/>
              </a:solidFill>
            </a:ln>
          </c:spPr>
          <c:marker>
            <c:spPr>
              <a:solidFill>
                <a:schemeClr val="bg1"/>
              </a:solidFill>
            </c:spPr>
          </c:marker>
          <c:cat>
            <c:numRef>
              <c:f>EquipResv!$I$13:$S$13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EquipResv!$I$36:$S$36</c:f>
              <c:numCache>
                <c:formatCode>_(* #,##0_);_(* \(#,##0\);_(* "-"_);_(@_)</c:formatCode>
                <c:ptCount val="11"/>
                <c:pt idx="0">
                  <c:v>463570</c:v>
                </c:pt>
                <c:pt idx="1">
                  <c:v>446305.55300598009</c:v>
                </c:pt>
                <c:pt idx="2">
                  <c:v>669096.03136013134</c:v>
                </c:pt>
                <c:pt idx="3">
                  <c:v>879075.06647753599</c:v>
                </c:pt>
                <c:pt idx="4">
                  <c:v>1597562.4378653122</c:v>
                </c:pt>
                <c:pt idx="5">
                  <c:v>-499116.66004185379</c:v>
                </c:pt>
                <c:pt idx="6">
                  <c:v>227677.09818269161</c:v>
                </c:pt>
                <c:pt idx="7">
                  <c:v>267622.09985653963</c:v>
                </c:pt>
                <c:pt idx="8">
                  <c:v>662153.05700719263</c:v>
                </c:pt>
                <c:pt idx="9">
                  <c:v>1635076.0574782654</c:v>
                </c:pt>
                <c:pt idx="10">
                  <c:v>2268015.6426051762</c:v>
                </c:pt>
              </c:numCache>
            </c:numRef>
          </c:val>
          <c:smooth val="0"/>
          <c:extLst>
            <c:ext xmlns:c16="http://schemas.microsoft.com/office/drawing/2014/chart" uri="{C3380CC4-5D6E-409C-BE32-E72D297353CC}">
              <c16:uniqueId val="{00000000-A721-43A5-9BFB-2393D6FE3F71}"/>
            </c:ext>
          </c:extLst>
        </c:ser>
        <c:dLbls>
          <c:showLegendKey val="0"/>
          <c:showVal val="0"/>
          <c:showCatName val="0"/>
          <c:showSerName val="0"/>
          <c:showPercent val="0"/>
          <c:showBubbleSize val="0"/>
        </c:dLbls>
        <c:marker val="1"/>
        <c:smooth val="0"/>
        <c:axId val="106147840"/>
        <c:axId val="106149760"/>
      </c:lineChart>
      <c:dateAx>
        <c:axId val="106147840"/>
        <c:scaling>
          <c:orientation val="minMax"/>
        </c:scaling>
        <c:delete val="0"/>
        <c:axPos val="b"/>
        <c:numFmt formatCode="General" sourceLinked="1"/>
        <c:majorTickMark val="out"/>
        <c:minorTickMark val="none"/>
        <c:tickLblPos val="nextTo"/>
        <c:crossAx val="106149760"/>
        <c:crosses val="autoZero"/>
        <c:auto val="0"/>
        <c:lblOffset val="100"/>
        <c:baseTimeUnit val="days"/>
      </c:dateAx>
      <c:valAx>
        <c:axId val="106149760"/>
        <c:scaling>
          <c:orientation val="minMax"/>
        </c:scaling>
        <c:delete val="0"/>
        <c:axPos val="l"/>
        <c:majorGridlines/>
        <c:numFmt formatCode="_(* #,##0_);_(* \(#,##0\);_(* &quot;-&quot;_);_(@_)" sourceLinked="1"/>
        <c:majorTickMark val="out"/>
        <c:minorTickMark val="none"/>
        <c:tickLblPos val="nextTo"/>
        <c:crossAx val="106147840"/>
        <c:crossesAt val="5"/>
        <c:crossBetween val="between"/>
        <c:majorUnit val="500000"/>
      </c:valAx>
      <c:spPr>
        <a:solidFill>
          <a:srgbClr val="FFFFCC"/>
        </a:solidFill>
      </c:spPr>
    </c:plotArea>
    <c:plotVisOnly val="1"/>
    <c:dispBlanksAs val="gap"/>
    <c:showDLblsOverMax val="0"/>
  </c:chart>
  <c:spPr>
    <a:solidFill>
      <a:schemeClr val="accent5">
        <a:lumMod val="40000"/>
        <a:lumOff val="60000"/>
      </a:schemeClr>
    </a:solidFill>
  </c:spPr>
  <c:printSettings>
    <c:headerFooter/>
    <c:pageMargins b="0.75000000000000056" l="0.70000000000000051" r="0.70000000000000051" t="0.75000000000000056" header="0.30000000000000027" footer="0.30000000000000027"/>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Facilities Reserve: Cash Balance (10 Years)</a:t>
            </a:r>
          </a:p>
        </c:rich>
      </c:tx>
      <c:overlay val="0"/>
    </c:title>
    <c:autoTitleDeleted val="0"/>
    <c:plotArea>
      <c:layout/>
      <c:lineChart>
        <c:grouping val="standard"/>
        <c:varyColors val="0"/>
        <c:ser>
          <c:idx val="0"/>
          <c:order val="0"/>
          <c:spPr>
            <a:ln>
              <a:solidFill>
                <a:srgbClr val="008000"/>
              </a:solidFill>
            </a:ln>
          </c:spPr>
          <c:marker>
            <c:spPr>
              <a:solidFill>
                <a:schemeClr val="bg1"/>
              </a:solidFill>
            </c:spPr>
          </c:marker>
          <c:cat>
            <c:numRef>
              <c:f>FacResv!$H$12:$R$12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FacResv!$H$34:$R$34</c:f>
              <c:numCache>
                <c:formatCode>_(* #,##0_);_(* \(#,##0\);_(* "-"_);_(@_)</c:formatCode>
                <c:ptCount val="11"/>
                <c:pt idx="0">
                  <c:v>258416</c:v>
                </c:pt>
                <c:pt idx="1">
                  <c:v>369191</c:v>
                </c:pt>
                <c:pt idx="2">
                  <c:v>502548.25</c:v>
                </c:pt>
                <c:pt idx="3">
                  <c:v>14818.717500000028</c:v>
                </c:pt>
                <c:pt idx="4">
                  <c:v>34857.049025000029</c:v>
                </c:pt>
                <c:pt idx="5">
                  <c:v>55496.530495750034</c:v>
                </c:pt>
                <c:pt idx="6">
                  <c:v>76755.196410622535</c:v>
                </c:pt>
                <c:pt idx="7">
                  <c:v>98651.622302941221</c:v>
                </c:pt>
                <c:pt idx="8">
                  <c:v>121204.94097202949</c:v>
                </c:pt>
                <c:pt idx="9">
                  <c:v>-551566.57225089963</c:v>
                </c:pt>
                <c:pt idx="10">
                  <c:v>-527639.75647486385</c:v>
                </c:pt>
              </c:numCache>
            </c:numRef>
          </c:val>
          <c:smooth val="0"/>
          <c:extLst>
            <c:ext xmlns:c16="http://schemas.microsoft.com/office/drawing/2014/chart" uri="{C3380CC4-5D6E-409C-BE32-E72D297353CC}">
              <c16:uniqueId val="{00000000-F937-4620-8DA6-AD333BFCFDF9}"/>
            </c:ext>
          </c:extLst>
        </c:ser>
        <c:dLbls>
          <c:showLegendKey val="0"/>
          <c:showVal val="0"/>
          <c:showCatName val="0"/>
          <c:showSerName val="0"/>
          <c:showPercent val="0"/>
          <c:showBubbleSize val="0"/>
        </c:dLbls>
        <c:marker val="1"/>
        <c:smooth val="0"/>
        <c:axId val="106308736"/>
        <c:axId val="106310656"/>
      </c:lineChart>
      <c:catAx>
        <c:axId val="106308736"/>
        <c:scaling>
          <c:orientation val="minMax"/>
        </c:scaling>
        <c:delete val="0"/>
        <c:axPos val="b"/>
        <c:numFmt formatCode="General" sourceLinked="1"/>
        <c:majorTickMark val="out"/>
        <c:minorTickMark val="none"/>
        <c:tickLblPos val="nextTo"/>
        <c:crossAx val="106310656"/>
        <c:crosses val="autoZero"/>
        <c:auto val="1"/>
        <c:lblAlgn val="ctr"/>
        <c:lblOffset val="100"/>
        <c:tickLblSkip val="1"/>
        <c:noMultiLvlLbl val="0"/>
      </c:catAx>
      <c:valAx>
        <c:axId val="106310656"/>
        <c:scaling>
          <c:orientation val="minMax"/>
        </c:scaling>
        <c:delete val="0"/>
        <c:axPos val="l"/>
        <c:majorGridlines/>
        <c:numFmt formatCode="_(* #,##0_);_(* \(#,##0\);_(* &quot;-&quot;_);_(@_)" sourceLinked="1"/>
        <c:majorTickMark val="out"/>
        <c:minorTickMark val="none"/>
        <c:tickLblPos val="nextTo"/>
        <c:crossAx val="106308736"/>
        <c:crosses val="autoZero"/>
        <c:crossBetween val="between"/>
      </c:valAx>
      <c:spPr>
        <a:solidFill>
          <a:srgbClr val="FFFFCC"/>
        </a:solidFill>
      </c:spPr>
    </c:plotArea>
    <c:plotVisOnly val="1"/>
    <c:dispBlanksAs val="gap"/>
    <c:showDLblsOverMax val="0"/>
  </c:chart>
  <c:spPr>
    <a:solidFill>
      <a:schemeClr val="accent5">
        <a:lumMod val="40000"/>
        <a:lumOff val="60000"/>
      </a:schemeClr>
    </a:solidFill>
  </c:spPr>
  <c:printSettings>
    <c:headerFooter/>
    <c:pageMargins b="0.75000000000000056" l="0.70000000000000051" r="0.70000000000000051" t="0.75000000000000056" header="0.30000000000000027" footer="0.30000000000000027"/>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Debt Svc Reserve Cash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DSResv!$E$21:$K$21</c:f>
              <c:numCache>
                <c:formatCode>General</c:formatCode>
                <c:ptCount val="7"/>
                <c:pt idx="0" formatCode="0">
                  <c:v>2024</c:v>
                </c:pt>
                <c:pt idx="1">
                  <c:v>2025</c:v>
                </c:pt>
                <c:pt idx="2">
                  <c:v>2026</c:v>
                </c:pt>
                <c:pt idx="3">
                  <c:v>2027</c:v>
                </c:pt>
                <c:pt idx="4">
                  <c:v>2028</c:v>
                </c:pt>
                <c:pt idx="5">
                  <c:v>2029</c:v>
                </c:pt>
                <c:pt idx="6">
                  <c:v>2030</c:v>
                </c:pt>
              </c:numCache>
            </c:numRef>
          </c:cat>
          <c:val>
            <c:numRef>
              <c:f>DSResv!$E$27:$K$27</c:f>
              <c:numCache>
                <c:formatCode>_(* #,##0_);_(* \(#,##0\);_(* "-"??_);_(@_)</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D414-450A-8D6F-E9C4A9A09C69}"/>
            </c:ext>
          </c:extLst>
        </c:ser>
        <c:dLbls>
          <c:showLegendKey val="0"/>
          <c:showVal val="0"/>
          <c:showCatName val="0"/>
          <c:showSerName val="0"/>
          <c:showPercent val="0"/>
          <c:showBubbleSize val="0"/>
        </c:dLbls>
        <c:smooth val="0"/>
        <c:axId val="44683424"/>
        <c:axId val="44683840"/>
      </c:lineChart>
      <c:catAx>
        <c:axId val="4468342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83840"/>
        <c:crosses val="autoZero"/>
        <c:auto val="1"/>
        <c:lblAlgn val="ctr"/>
        <c:lblOffset val="100"/>
        <c:noMultiLvlLbl val="0"/>
      </c:catAx>
      <c:valAx>
        <c:axId val="4468384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83424"/>
        <c:crosses val="autoZero"/>
        <c:crossBetween val="between"/>
      </c:valAx>
      <c:spPr>
        <a:solidFill>
          <a:srgbClr val="FFFFCC"/>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Retirement Reserve Cash</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RetResv!$K$13:$R$13</c:f>
              <c:numCache>
                <c:formatCode>General</c:formatCode>
                <c:ptCount val="8"/>
                <c:pt idx="0" formatCode="0">
                  <c:v>2024</c:v>
                </c:pt>
                <c:pt idx="1">
                  <c:v>2025</c:v>
                </c:pt>
                <c:pt idx="2">
                  <c:v>2026</c:v>
                </c:pt>
                <c:pt idx="3">
                  <c:v>2027</c:v>
                </c:pt>
                <c:pt idx="4">
                  <c:v>2028</c:v>
                </c:pt>
                <c:pt idx="5">
                  <c:v>2029</c:v>
                </c:pt>
                <c:pt idx="6">
                  <c:v>2030</c:v>
                </c:pt>
              </c:numCache>
            </c:numRef>
          </c:cat>
          <c:val>
            <c:numRef>
              <c:f>RetResv!$K$32:$R$32</c:f>
              <c:numCache>
                <c:formatCode>_(* #,##0_);_(* \(#,##0\);_(* "-"_);_(@_)</c:formatCode>
                <c:ptCount val="8"/>
                <c:pt idx="0">
                  <c:v>160800</c:v>
                </c:pt>
                <c:pt idx="1">
                  <c:v>172248</c:v>
                </c:pt>
                <c:pt idx="2">
                  <c:v>184382.88</c:v>
                </c:pt>
                <c:pt idx="3">
                  <c:v>197124.50400000002</c:v>
                </c:pt>
                <c:pt idx="4">
                  <c:v>210411.39233692703</c:v>
                </c:pt>
                <c:pt idx="5">
                  <c:v>224163.32176564648</c:v>
                </c:pt>
                <c:pt idx="6">
                  <c:v>238396.56872437106</c:v>
                </c:pt>
              </c:numCache>
            </c:numRef>
          </c:val>
          <c:smooth val="0"/>
          <c:extLst>
            <c:ext xmlns:c16="http://schemas.microsoft.com/office/drawing/2014/chart" uri="{C3380CC4-5D6E-409C-BE32-E72D297353CC}">
              <c16:uniqueId val="{00000000-E718-4977-B7F1-AB99FE23ABC8}"/>
            </c:ext>
          </c:extLst>
        </c:ser>
        <c:dLbls>
          <c:showLegendKey val="0"/>
          <c:showVal val="0"/>
          <c:showCatName val="0"/>
          <c:showSerName val="0"/>
          <c:showPercent val="0"/>
          <c:showBubbleSize val="0"/>
        </c:dLbls>
        <c:marker val="1"/>
        <c:smooth val="0"/>
        <c:axId val="396719120"/>
        <c:axId val="396719512"/>
      </c:lineChart>
      <c:catAx>
        <c:axId val="39671912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6719512"/>
        <c:crosses val="autoZero"/>
        <c:auto val="1"/>
        <c:lblAlgn val="ctr"/>
        <c:lblOffset val="100"/>
        <c:noMultiLvlLbl val="0"/>
      </c:catAx>
      <c:valAx>
        <c:axId val="396719512"/>
        <c:scaling>
          <c:orientation val="minMax"/>
          <c:max val="500000"/>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6719120"/>
        <c:crosses val="autoZero"/>
        <c:crossBetween val="between"/>
      </c:valAx>
      <c:spPr>
        <a:solidFill>
          <a:srgbClr val="FFFFCC"/>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lumMod val="20000"/>
        <a:lumOff val="80000"/>
      </a:schemeClr>
    </a:solidFill>
    <a:ln w="9525" cap="flat" cmpd="sng" algn="ctr">
      <a:solidFill>
        <a:schemeClr val="tx2">
          <a:lumMod val="40000"/>
          <a:lumOff val="60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LEOFF 1 Reserve Cash Balance</a:t>
            </a:r>
          </a:p>
        </c:rich>
      </c:tx>
      <c:overlay val="0"/>
    </c:title>
    <c:autoTitleDeleted val="0"/>
    <c:plotArea>
      <c:layout/>
      <c:lineChart>
        <c:grouping val="standard"/>
        <c:varyColors val="0"/>
        <c:ser>
          <c:idx val="0"/>
          <c:order val="0"/>
          <c:tx>
            <c:strRef>
              <c:f>LEOFF1LIAB!$C$122</c:f>
              <c:strCache>
                <c:ptCount val="1"/>
                <c:pt idx="0">
                  <c:v> #REF! </c:v>
                </c:pt>
              </c:strCache>
            </c:strRef>
          </c:tx>
          <c:cat>
            <c:numRef>
              <c:f>LEOFF1LIAB!$C$113:$AV$113</c:f>
              <c:numCache>
                <c:formatCode>General</c:formatCode>
                <c:ptCount val="46"/>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numCache>
            </c:numRef>
          </c:cat>
          <c:val>
            <c:numRef>
              <c:f>LEOFF1LIAB!$D$122:$AV$122</c:f>
              <c:numCache>
                <c:formatCode>_(* #,##0_);_(* \(#,##0\);_(* "-"??_);_(@_)</c:formatCode>
                <c:ptCount val="4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numCache>
            </c:numRef>
          </c:val>
          <c:smooth val="0"/>
          <c:extLst>
            <c:ext xmlns:c16="http://schemas.microsoft.com/office/drawing/2014/chart" uri="{C3380CC4-5D6E-409C-BE32-E72D297353CC}">
              <c16:uniqueId val="{00000000-EC63-4097-B63C-C1C55A3A3A11}"/>
            </c:ext>
          </c:extLst>
        </c:ser>
        <c:dLbls>
          <c:showLegendKey val="0"/>
          <c:showVal val="0"/>
          <c:showCatName val="0"/>
          <c:showSerName val="0"/>
          <c:showPercent val="0"/>
          <c:showBubbleSize val="0"/>
        </c:dLbls>
        <c:marker val="1"/>
        <c:smooth val="0"/>
        <c:axId val="102454400"/>
        <c:axId val="102455936"/>
      </c:lineChart>
      <c:catAx>
        <c:axId val="102454400"/>
        <c:scaling>
          <c:orientation val="minMax"/>
        </c:scaling>
        <c:delete val="0"/>
        <c:axPos val="b"/>
        <c:numFmt formatCode="General" sourceLinked="1"/>
        <c:majorTickMark val="none"/>
        <c:minorTickMark val="none"/>
        <c:tickLblPos val="nextTo"/>
        <c:txPr>
          <a:bodyPr/>
          <a:lstStyle/>
          <a:p>
            <a:pPr>
              <a:defRPr sz="1600"/>
            </a:pPr>
            <a:endParaRPr lang="en-US"/>
          </a:p>
        </c:txPr>
        <c:crossAx val="102455936"/>
        <c:crosses val="autoZero"/>
        <c:auto val="1"/>
        <c:lblAlgn val="ctr"/>
        <c:lblOffset val="100"/>
        <c:tickLblSkip val="5"/>
        <c:noMultiLvlLbl val="0"/>
      </c:catAx>
      <c:valAx>
        <c:axId val="102455936"/>
        <c:scaling>
          <c:orientation val="minMax"/>
        </c:scaling>
        <c:delete val="0"/>
        <c:axPos val="l"/>
        <c:majorGridlines/>
        <c:numFmt formatCode="_(* #,##0_);_(* \(#,##0\);_(* &quot;-&quot;??_);_(@_)" sourceLinked="1"/>
        <c:majorTickMark val="none"/>
        <c:minorTickMark val="none"/>
        <c:tickLblPos val="nextTo"/>
        <c:txPr>
          <a:bodyPr/>
          <a:lstStyle/>
          <a:p>
            <a:pPr>
              <a:defRPr sz="1800"/>
            </a:pPr>
            <a:endParaRPr lang="en-US"/>
          </a:p>
        </c:txPr>
        <c:crossAx val="102454400"/>
        <c:crosses val="autoZero"/>
        <c:crossBetween val="between"/>
      </c:valAx>
      <c:spPr>
        <a:solidFill>
          <a:schemeClr val="tx2">
            <a:lumMod val="20000"/>
            <a:lumOff val="80000"/>
          </a:schemeClr>
        </a:solidFill>
      </c:spPr>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a:t>GENERAL FUND: ENDING CASH BALANCE</a:t>
            </a:r>
          </a:p>
        </c:rich>
      </c:tx>
      <c:overlay val="0"/>
      <c:spPr>
        <a:noFill/>
        <a:ln>
          <a:noFill/>
        </a:ln>
        <a:effectLst/>
      </c:spPr>
    </c:title>
    <c:autoTitleDeleted val="0"/>
    <c:plotArea>
      <c:layout>
        <c:manualLayout>
          <c:layoutTarget val="inner"/>
          <c:xMode val="edge"/>
          <c:yMode val="edge"/>
          <c:x val="0.11174695477046243"/>
          <c:y val="0.13812555817150507"/>
          <c:w val="0.84183199711561307"/>
          <c:h val="0.75876783817097693"/>
        </c:manualLayout>
      </c:layout>
      <c:lineChart>
        <c:grouping val="standard"/>
        <c:varyColors val="0"/>
        <c:ser>
          <c:idx val="0"/>
          <c:order val="0"/>
          <c:spPr>
            <a:ln w="38100" cap="rnd">
              <a:solidFill>
                <a:srgbClr val="008000"/>
              </a:solidFill>
              <a:round/>
            </a:ln>
            <a:effectLst/>
          </c:spPr>
          <c:marker>
            <c:symbol val="circle"/>
            <c:size val="12"/>
            <c:spPr>
              <a:solidFill>
                <a:schemeClr val="bg1"/>
              </a:solidFill>
              <a:ln w="9525">
                <a:solidFill>
                  <a:prstClr val="black"/>
                </a:solidFill>
              </a:ln>
              <a:effectLst/>
            </c:spPr>
          </c:marker>
          <c:cat>
            <c:numRef>
              <c:f>'Dashboard 1'!$G$27:$M$27</c:f>
              <c:numCache>
                <c:formatCode>General</c:formatCode>
                <c:ptCount val="7"/>
                <c:pt idx="0">
                  <c:v>2024</c:v>
                </c:pt>
                <c:pt idx="1">
                  <c:v>2025</c:v>
                </c:pt>
                <c:pt idx="2">
                  <c:v>2026</c:v>
                </c:pt>
                <c:pt idx="3">
                  <c:v>2027</c:v>
                </c:pt>
                <c:pt idx="4">
                  <c:v>2028</c:v>
                </c:pt>
                <c:pt idx="5">
                  <c:v>2029</c:v>
                </c:pt>
                <c:pt idx="6">
                  <c:v>2030</c:v>
                </c:pt>
              </c:numCache>
            </c:numRef>
          </c:cat>
          <c:val>
            <c:numRef>
              <c:f>'Dashboard 1'!$G$72:$M$72</c:f>
              <c:numCache>
                <c:formatCode>#,##0_);[Red]\(#,##0\)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AC52-4E0E-9FA9-0209183BD4DD}"/>
            </c:ext>
          </c:extLst>
        </c:ser>
        <c:ser>
          <c:idx val="1"/>
          <c:order val="1"/>
          <c:tx>
            <c:v>Cash Target</c:v>
          </c:tx>
          <c:cat>
            <c:numRef>
              <c:f>'Dashboard 1'!$G$27:$M$27</c:f>
              <c:numCache>
                <c:formatCode>General</c:formatCode>
                <c:ptCount val="7"/>
                <c:pt idx="0">
                  <c:v>2024</c:v>
                </c:pt>
                <c:pt idx="1">
                  <c:v>2025</c:v>
                </c:pt>
                <c:pt idx="2">
                  <c:v>2026</c:v>
                </c:pt>
                <c:pt idx="3">
                  <c:v>2027</c:v>
                </c:pt>
                <c:pt idx="4">
                  <c:v>2028</c:v>
                </c:pt>
                <c:pt idx="5">
                  <c:v>2029</c:v>
                </c:pt>
                <c:pt idx="6">
                  <c:v>2030</c:v>
                </c:pt>
              </c:numCache>
            </c:numRef>
          </c:cat>
          <c:val>
            <c:numRef>
              <c:f>'Dashboard 1'!$G$71:$M$71</c:f>
              <c:numCache>
                <c:formatCode>_(* #,##0_);_(* \(#,##0\);_(* "-"??_);_(@_)</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AC52-4E0E-9FA9-0209183BD4DD}"/>
            </c:ext>
          </c:extLst>
        </c:ser>
        <c:dLbls>
          <c:showLegendKey val="0"/>
          <c:showVal val="0"/>
          <c:showCatName val="0"/>
          <c:showSerName val="0"/>
          <c:showPercent val="0"/>
          <c:showBubbleSize val="0"/>
        </c:dLbls>
        <c:marker val="1"/>
        <c:smooth val="0"/>
        <c:axId val="89295488"/>
        <c:axId val="89309568"/>
      </c:lineChart>
      <c:catAx>
        <c:axId val="89295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rgbClr val="008000"/>
                </a:solidFill>
                <a:latin typeface="+mn-lt"/>
                <a:ea typeface="+mn-ea"/>
                <a:cs typeface="+mn-cs"/>
              </a:defRPr>
            </a:pPr>
            <a:endParaRPr lang="en-US"/>
          </a:p>
        </c:txPr>
        <c:crossAx val="89309568"/>
        <c:crosses val="autoZero"/>
        <c:auto val="1"/>
        <c:lblAlgn val="ctr"/>
        <c:lblOffset val="100"/>
        <c:noMultiLvlLbl val="0"/>
      </c:catAx>
      <c:valAx>
        <c:axId val="8930956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8000"/>
                </a:solidFill>
                <a:latin typeface="+mn-lt"/>
                <a:ea typeface="+mn-ea"/>
                <a:cs typeface="+mn-cs"/>
              </a:defRPr>
            </a:pPr>
            <a:endParaRPr lang="en-US"/>
          </a:p>
        </c:txPr>
        <c:crossAx val="89295488"/>
        <c:crosses val="autoZero"/>
        <c:crossBetween val="between"/>
      </c:valAx>
      <c:spPr>
        <a:solidFill>
          <a:srgbClr val="CEF6FE"/>
        </a:solidFill>
        <a:ln>
          <a:noFill/>
        </a:ln>
        <a:effectLst/>
      </c:spPr>
    </c:plotArea>
    <c:plotVisOnly val="1"/>
    <c:dispBlanksAs val="gap"/>
    <c:showDLblsOverMax val="0"/>
  </c:chart>
  <c:spPr>
    <a:solidFill>
      <a:schemeClr val="tx2">
        <a:lumMod val="20000"/>
        <a:lumOff val="80000"/>
      </a:schemeClr>
    </a:solidFill>
    <a:ln w="25400" cap="flat" cmpd="sng" algn="ctr">
      <a:solidFill>
        <a:srgbClr val="008000"/>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LEOFF 1 Annual Contributions vs. Annual Expenses</a:t>
            </a:r>
          </a:p>
        </c:rich>
      </c:tx>
      <c:overlay val="0"/>
    </c:title>
    <c:autoTitleDeleted val="0"/>
    <c:plotArea>
      <c:layout/>
      <c:lineChart>
        <c:grouping val="standard"/>
        <c:varyColors val="0"/>
        <c:ser>
          <c:idx val="0"/>
          <c:order val="0"/>
          <c:tx>
            <c:v>EXPENSES</c:v>
          </c:tx>
          <c:spPr>
            <a:ln w="57150">
              <a:solidFill>
                <a:srgbClr val="FF0000"/>
              </a:solidFill>
            </a:ln>
          </c:spPr>
          <c:marker>
            <c:symbol val="circle"/>
            <c:size val="7"/>
            <c:spPr>
              <a:solidFill>
                <a:schemeClr val="bg1"/>
              </a:solidFill>
            </c:spPr>
          </c:marker>
          <c:cat>
            <c:numRef>
              <c:f>LEOFF1LIAB!$C$44:$AV$44</c:f>
              <c:numCache>
                <c:formatCode>General</c:formatCode>
                <c:ptCount val="46"/>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numCache>
            </c:numRef>
          </c:cat>
          <c:val>
            <c:numRef>
              <c:f>LEOFF1LIAB!$C$118:$AU$118</c:f>
              <c:numCache>
                <c:formatCode>_(* #,##0_);_(* \(#,##0\);_(* "-"??_);_(@_)</c:formatCode>
                <c:ptCount val="45"/>
                <c:pt idx="0">
                  <c:v>1285638.3999999999</c:v>
                </c:pt>
                <c:pt idx="1">
                  <c:v>1349920.32</c:v>
                </c:pt>
                <c:pt idx="2">
                  <c:v>1417416.3360000001</c:v>
                </c:pt>
                <c:pt idx="3">
                  <c:v>1428755.6666880001</c:v>
                </c:pt>
                <c:pt idx="4">
                  <c:v>1500193.4500224004</c:v>
                </c:pt>
                <c:pt idx="5">
                  <c:v>1542386.3908042803</c:v>
                </c:pt>
                <c:pt idx="6">
                  <c:v>1619505.7103444943</c:v>
                </c:pt>
                <c:pt idx="7">
                  <c:v>1700480.9958617191</c:v>
                </c:pt>
                <c:pt idx="8">
                  <c:v>1785505.0456548051</c:v>
                </c:pt>
                <c:pt idx="9">
                  <c:v>1834891.3554282361</c:v>
                </c:pt>
                <c:pt idx="10">
                  <c:v>1717218.975025773</c:v>
                </c:pt>
                <c:pt idx="11">
                  <c:v>1803079.9237770617</c:v>
                </c:pt>
                <c:pt idx="12">
                  <c:v>1754704.608748897</c:v>
                </c:pt>
                <c:pt idx="13">
                  <c:v>1745469.3213344289</c:v>
                </c:pt>
                <c:pt idx="14">
                  <c:v>1781833.2655288964</c:v>
                </c:pt>
                <c:pt idx="15">
                  <c:v>1817469.9308394743</c:v>
                </c:pt>
                <c:pt idx="16">
                  <c:v>1852215.679517288</c:v>
                </c:pt>
                <c:pt idx="17">
                  <c:v>1709089.9224636797</c:v>
                </c:pt>
                <c:pt idx="18">
                  <c:v>1794544.4185868634</c:v>
                </c:pt>
                <c:pt idx="19">
                  <c:v>1624372.1030312127</c:v>
                </c:pt>
                <c:pt idx="20">
                  <c:v>1569143.4515281513</c:v>
                </c:pt>
                <c:pt idx="21">
                  <c:v>1432696.1948735297</c:v>
                </c:pt>
                <c:pt idx="22">
                  <c:v>1353897.9041554856</c:v>
                </c:pt>
                <c:pt idx="23">
                  <c:v>1342615.4216208565</c:v>
                </c:pt>
                <c:pt idx="24">
                  <c:v>1243893.6994428528</c:v>
                </c:pt>
                <c:pt idx="25">
                  <c:v>1131943.2664929959</c:v>
                </c:pt>
                <c:pt idx="26">
                  <c:v>1188540.4298176458</c:v>
                </c:pt>
                <c:pt idx="27">
                  <c:v>959974.96254502155</c:v>
                </c:pt>
                <c:pt idx="28">
                  <c:v>705581.59747059073</c:v>
                </c:pt>
                <c:pt idx="29">
                  <c:v>317511.71886176587</c:v>
                </c:pt>
                <c:pt idx="30">
                  <c:v>113252.17799844808</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numCache>
            </c:numRef>
          </c:val>
          <c:smooth val="0"/>
          <c:extLst>
            <c:ext xmlns:c16="http://schemas.microsoft.com/office/drawing/2014/chart" uri="{C3380CC4-5D6E-409C-BE32-E72D297353CC}">
              <c16:uniqueId val="{00000000-C989-47DA-9568-472883FCACE4}"/>
            </c:ext>
          </c:extLst>
        </c:ser>
        <c:ser>
          <c:idx val="1"/>
          <c:order val="1"/>
          <c:tx>
            <c:v>REVENUES</c:v>
          </c:tx>
          <c:spPr>
            <a:ln w="44450">
              <a:solidFill>
                <a:srgbClr val="00B050"/>
              </a:solidFill>
            </a:ln>
          </c:spPr>
          <c:marker>
            <c:symbol val="none"/>
          </c:marker>
          <c:cat>
            <c:numRef>
              <c:f>LEOFF1LIAB!$C$44:$AV$44</c:f>
              <c:numCache>
                <c:formatCode>General</c:formatCode>
                <c:ptCount val="46"/>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numCache>
            </c:numRef>
          </c:cat>
          <c:val>
            <c:numRef>
              <c:f>LEOFF1LIAB!$C$116:$AU$116</c:f>
              <c:numCache>
                <c:formatCode>_(* #,##0_);_(* \(#,##0\);_(* "-"??_);_(@_)</c:formatCode>
                <c:ptCount val="45"/>
                <c:pt idx="0">
                  <c:v>1396384.8345420801</c:v>
                </c:pt>
                <c:pt idx="1">
                  <c:v>1396384.8345420801</c:v>
                </c:pt>
                <c:pt idx="2">
                  <c:v>1396384.8345420801</c:v>
                </c:pt>
                <c:pt idx="3">
                  <c:v>1396384.8345420801</c:v>
                </c:pt>
                <c:pt idx="4">
                  <c:v>1396384.8345420801</c:v>
                </c:pt>
                <c:pt idx="5">
                  <c:v>1663827.1580193227</c:v>
                </c:pt>
                <c:pt idx="6">
                  <c:v>1663827.1580193227</c:v>
                </c:pt>
                <c:pt idx="7">
                  <c:v>1663827.1580193227</c:v>
                </c:pt>
                <c:pt idx="8">
                  <c:v>1663827.1580193227</c:v>
                </c:pt>
                <c:pt idx="9">
                  <c:v>1663827.1580193227</c:v>
                </c:pt>
                <c:pt idx="10">
                  <c:v>1760461.2188830115</c:v>
                </c:pt>
                <c:pt idx="11">
                  <c:v>1760461.2188830115</c:v>
                </c:pt>
                <c:pt idx="12">
                  <c:v>1760461.2188830115</c:v>
                </c:pt>
                <c:pt idx="13">
                  <c:v>1760461.2188830115</c:v>
                </c:pt>
                <c:pt idx="14">
                  <c:v>1760461.2188830115</c:v>
                </c:pt>
                <c:pt idx="15">
                  <c:v>1759538.4108877038</c:v>
                </c:pt>
                <c:pt idx="16">
                  <c:v>1759538.4108877038</c:v>
                </c:pt>
                <c:pt idx="17">
                  <c:v>1759538.4108877038</c:v>
                </c:pt>
                <c:pt idx="18">
                  <c:v>1759538.4108877038</c:v>
                </c:pt>
                <c:pt idx="19">
                  <c:v>1759538.4108877038</c:v>
                </c:pt>
                <c:pt idx="20">
                  <c:v>1388449.334324175</c:v>
                </c:pt>
                <c:pt idx="21">
                  <c:v>1388449.334324175</c:v>
                </c:pt>
                <c:pt idx="22">
                  <c:v>1388449.334324175</c:v>
                </c:pt>
                <c:pt idx="23">
                  <c:v>1388449.334324175</c:v>
                </c:pt>
                <c:pt idx="24">
                  <c:v>1388449.334324175</c:v>
                </c:pt>
                <c:pt idx="25">
                  <c:v>736134.02553107787</c:v>
                </c:pt>
                <c:pt idx="26">
                  <c:v>736134.02553107787</c:v>
                </c:pt>
                <c:pt idx="27">
                  <c:v>736134.02553107787</c:v>
                </c:pt>
                <c:pt idx="28">
                  <c:v>736134.02553107787</c:v>
                </c:pt>
                <c:pt idx="29">
                  <c:v>736134.02553107787</c:v>
                </c:pt>
                <c:pt idx="30">
                  <c:v>22650.435599689616</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numCache>
            </c:numRef>
          </c:val>
          <c:smooth val="0"/>
          <c:extLst>
            <c:ext xmlns:c16="http://schemas.microsoft.com/office/drawing/2014/chart" uri="{C3380CC4-5D6E-409C-BE32-E72D297353CC}">
              <c16:uniqueId val="{00000001-C989-47DA-9568-472883FCACE4}"/>
            </c:ext>
          </c:extLst>
        </c:ser>
        <c:dLbls>
          <c:showLegendKey val="0"/>
          <c:showVal val="0"/>
          <c:showCatName val="0"/>
          <c:showSerName val="0"/>
          <c:showPercent val="0"/>
          <c:showBubbleSize val="0"/>
        </c:dLbls>
        <c:marker val="1"/>
        <c:smooth val="0"/>
        <c:axId val="107423232"/>
        <c:axId val="107424768"/>
      </c:lineChart>
      <c:catAx>
        <c:axId val="107423232"/>
        <c:scaling>
          <c:orientation val="minMax"/>
        </c:scaling>
        <c:delete val="0"/>
        <c:axPos val="b"/>
        <c:numFmt formatCode="General" sourceLinked="1"/>
        <c:majorTickMark val="none"/>
        <c:minorTickMark val="none"/>
        <c:tickLblPos val="nextTo"/>
        <c:txPr>
          <a:bodyPr/>
          <a:lstStyle/>
          <a:p>
            <a:pPr>
              <a:defRPr sz="1400"/>
            </a:pPr>
            <a:endParaRPr lang="en-US"/>
          </a:p>
        </c:txPr>
        <c:crossAx val="107424768"/>
        <c:crosses val="autoZero"/>
        <c:auto val="1"/>
        <c:lblAlgn val="ctr"/>
        <c:lblOffset val="100"/>
        <c:tickLblSkip val="2"/>
        <c:noMultiLvlLbl val="0"/>
      </c:catAx>
      <c:valAx>
        <c:axId val="107424768"/>
        <c:scaling>
          <c:orientation val="minMax"/>
        </c:scaling>
        <c:delete val="0"/>
        <c:axPos val="l"/>
        <c:majorGridlines/>
        <c:numFmt formatCode="_(* #,##0_);_(* \(#,##0\);_(* &quot;-&quot;??_);_(@_)" sourceLinked="1"/>
        <c:majorTickMark val="none"/>
        <c:minorTickMark val="none"/>
        <c:tickLblPos val="nextTo"/>
        <c:spPr>
          <a:ln w="9525">
            <a:noFill/>
          </a:ln>
        </c:spPr>
        <c:txPr>
          <a:bodyPr/>
          <a:lstStyle/>
          <a:p>
            <a:pPr>
              <a:defRPr sz="1800"/>
            </a:pPr>
            <a:endParaRPr lang="en-US"/>
          </a:p>
        </c:txPr>
        <c:crossAx val="10742323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Retirees</a:t>
            </a:r>
          </a:p>
        </c:rich>
      </c:tx>
      <c:overlay val="0"/>
    </c:title>
    <c:autoTitleDeleted val="0"/>
    <c:plotArea>
      <c:layout/>
      <c:barChart>
        <c:barDir val="col"/>
        <c:grouping val="clustered"/>
        <c:varyColors val="0"/>
        <c:ser>
          <c:idx val="0"/>
          <c:order val="0"/>
          <c:invertIfNegative val="0"/>
          <c:cat>
            <c:numRef>
              <c:f>LEOFF1LIAB!$C$11:$AV$11</c:f>
              <c:numCache>
                <c:formatCode>General</c:formatCode>
                <c:ptCount val="46"/>
                <c:pt idx="0" formatCode="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pt idx="45">
                  <c:v>2061</c:v>
                </c:pt>
              </c:numCache>
            </c:numRef>
          </c:cat>
          <c:val>
            <c:numRef>
              <c:f>LEOFF1LIAB!$C$14:$AV$14</c:f>
              <c:numCache>
                <c:formatCode>General</c:formatCode>
                <c:ptCount val="46"/>
                <c:pt idx="0">
                  <c:v>50</c:v>
                </c:pt>
                <c:pt idx="1">
                  <c:v>50</c:v>
                </c:pt>
                <c:pt idx="2">
                  <c:v>50</c:v>
                </c:pt>
                <c:pt idx="3">
                  <c:v>48</c:v>
                </c:pt>
                <c:pt idx="4">
                  <c:v>48</c:v>
                </c:pt>
                <c:pt idx="5">
                  <c:v>47</c:v>
                </c:pt>
                <c:pt idx="6">
                  <c:v>47</c:v>
                </c:pt>
                <c:pt idx="7">
                  <c:v>47</c:v>
                </c:pt>
                <c:pt idx="8">
                  <c:v>47</c:v>
                </c:pt>
                <c:pt idx="9">
                  <c:v>46</c:v>
                </c:pt>
                <c:pt idx="10">
                  <c:v>41</c:v>
                </c:pt>
                <c:pt idx="11">
                  <c:v>41</c:v>
                </c:pt>
                <c:pt idx="12">
                  <c:v>38</c:v>
                </c:pt>
                <c:pt idx="13">
                  <c:v>36</c:v>
                </c:pt>
                <c:pt idx="14">
                  <c:v>35</c:v>
                </c:pt>
                <c:pt idx="15">
                  <c:v>34</c:v>
                </c:pt>
                <c:pt idx="16">
                  <c:v>33</c:v>
                </c:pt>
                <c:pt idx="17">
                  <c:v>29</c:v>
                </c:pt>
                <c:pt idx="18">
                  <c:v>29</c:v>
                </c:pt>
                <c:pt idx="19">
                  <c:v>25</c:v>
                </c:pt>
                <c:pt idx="20">
                  <c:v>23</c:v>
                </c:pt>
                <c:pt idx="21">
                  <c:v>20</c:v>
                </c:pt>
                <c:pt idx="22">
                  <c:v>18</c:v>
                </c:pt>
                <c:pt idx="23">
                  <c:v>17</c:v>
                </c:pt>
                <c:pt idx="24">
                  <c:v>15</c:v>
                </c:pt>
                <c:pt idx="25">
                  <c:v>13</c:v>
                </c:pt>
                <c:pt idx="26">
                  <c:v>13</c:v>
                </c:pt>
                <c:pt idx="27">
                  <c:v>10</c:v>
                </c:pt>
                <c:pt idx="28">
                  <c:v>7</c:v>
                </c:pt>
                <c:pt idx="29">
                  <c:v>3</c:v>
                </c:pt>
                <c:pt idx="30">
                  <c:v>1</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val>
          <c:extLst>
            <c:ext xmlns:c16="http://schemas.microsoft.com/office/drawing/2014/chart" uri="{C3380CC4-5D6E-409C-BE32-E72D297353CC}">
              <c16:uniqueId val="{00000000-305D-4D45-9937-38CC2775329E}"/>
            </c:ext>
          </c:extLst>
        </c:ser>
        <c:dLbls>
          <c:showLegendKey val="0"/>
          <c:showVal val="0"/>
          <c:showCatName val="0"/>
          <c:showSerName val="0"/>
          <c:showPercent val="0"/>
          <c:showBubbleSize val="0"/>
        </c:dLbls>
        <c:gapWidth val="150"/>
        <c:axId val="107442560"/>
        <c:axId val="107444096"/>
      </c:barChart>
      <c:catAx>
        <c:axId val="107442560"/>
        <c:scaling>
          <c:orientation val="minMax"/>
        </c:scaling>
        <c:delete val="0"/>
        <c:axPos val="b"/>
        <c:numFmt formatCode="0" sourceLinked="1"/>
        <c:majorTickMark val="out"/>
        <c:minorTickMark val="none"/>
        <c:tickLblPos val="nextTo"/>
        <c:crossAx val="107444096"/>
        <c:crosses val="autoZero"/>
        <c:auto val="1"/>
        <c:lblAlgn val="ctr"/>
        <c:lblOffset val="100"/>
        <c:tickLblSkip val="5"/>
        <c:noMultiLvlLbl val="0"/>
      </c:catAx>
      <c:valAx>
        <c:axId val="107444096"/>
        <c:scaling>
          <c:orientation val="minMax"/>
        </c:scaling>
        <c:delete val="0"/>
        <c:axPos val="l"/>
        <c:majorGridlines/>
        <c:numFmt formatCode="General" sourceLinked="1"/>
        <c:majorTickMark val="out"/>
        <c:minorTickMark val="none"/>
        <c:tickLblPos val="nextTo"/>
        <c:crossAx val="107442560"/>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a:t>RESERVE FUND: ENDING CASH BALANCE</a:t>
            </a:r>
          </a:p>
        </c:rich>
      </c:tx>
      <c:overlay val="0"/>
      <c:spPr>
        <a:noFill/>
        <a:ln>
          <a:noFill/>
        </a:ln>
        <a:effectLst/>
      </c:spPr>
    </c:title>
    <c:autoTitleDeleted val="0"/>
    <c:plotArea>
      <c:layout>
        <c:manualLayout>
          <c:layoutTarget val="inner"/>
          <c:xMode val="edge"/>
          <c:yMode val="edge"/>
          <c:x val="0.10655995594830887"/>
          <c:y val="0.12301738525458375"/>
          <c:w val="0.85917552510966888"/>
          <c:h val="0.77387589945632018"/>
        </c:manualLayout>
      </c:layout>
      <c:lineChart>
        <c:grouping val="standard"/>
        <c:varyColors val="0"/>
        <c:ser>
          <c:idx val="0"/>
          <c:order val="0"/>
          <c:spPr>
            <a:ln w="28575" cap="rnd">
              <a:solidFill>
                <a:srgbClr val="008000"/>
              </a:solidFill>
              <a:round/>
            </a:ln>
            <a:effectLst/>
          </c:spPr>
          <c:marker>
            <c:symbol val="circle"/>
            <c:size val="12"/>
            <c:spPr>
              <a:solidFill>
                <a:schemeClr val="bg1"/>
              </a:solidFill>
              <a:ln w="9525">
                <a:solidFill>
                  <a:prstClr val="black"/>
                </a:solidFill>
              </a:ln>
              <a:effectLst/>
            </c:spPr>
          </c:marker>
          <c:cat>
            <c:numRef>
              <c:f>'Dashboard 1'!$G$93:$M$93</c:f>
              <c:numCache>
                <c:formatCode>General</c:formatCode>
                <c:ptCount val="7"/>
                <c:pt idx="0">
                  <c:v>2024</c:v>
                </c:pt>
                <c:pt idx="1">
                  <c:v>2025</c:v>
                </c:pt>
                <c:pt idx="2">
                  <c:v>2026</c:v>
                </c:pt>
                <c:pt idx="3">
                  <c:v>2027</c:v>
                </c:pt>
                <c:pt idx="4">
                  <c:v>2028</c:v>
                </c:pt>
                <c:pt idx="5">
                  <c:v>2029</c:v>
                </c:pt>
                <c:pt idx="6">
                  <c:v>2030</c:v>
                </c:pt>
              </c:numCache>
            </c:numRef>
          </c:cat>
          <c:val>
            <c:numRef>
              <c:f>'Dashboard 1'!$G$123:$M$123</c:f>
              <c:numCache>
                <c:formatCode>#,##0_);[Red]\(#,##0\)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785F-4E11-9E46-F227DF5FEC6E}"/>
            </c:ext>
          </c:extLst>
        </c:ser>
        <c:dLbls>
          <c:showLegendKey val="0"/>
          <c:showVal val="0"/>
          <c:showCatName val="0"/>
          <c:showSerName val="0"/>
          <c:showPercent val="0"/>
          <c:showBubbleSize val="0"/>
        </c:dLbls>
        <c:marker val="1"/>
        <c:smooth val="0"/>
        <c:axId val="91176960"/>
        <c:axId val="91178880"/>
      </c:lineChart>
      <c:catAx>
        <c:axId val="91176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rgbClr val="008000"/>
                </a:solidFill>
                <a:latin typeface="+mn-lt"/>
                <a:ea typeface="+mn-ea"/>
                <a:cs typeface="+mn-cs"/>
              </a:defRPr>
            </a:pPr>
            <a:endParaRPr lang="en-US"/>
          </a:p>
        </c:txPr>
        <c:crossAx val="91178880"/>
        <c:crosses val="autoZero"/>
        <c:auto val="1"/>
        <c:lblAlgn val="ctr"/>
        <c:lblOffset val="100"/>
        <c:noMultiLvlLbl val="0"/>
      </c:catAx>
      <c:valAx>
        <c:axId val="9117888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8000"/>
                </a:solidFill>
                <a:latin typeface="+mn-lt"/>
                <a:ea typeface="+mn-ea"/>
                <a:cs typeface="+mn-cs"/>
              </a:defRPr>
            </a:pPr>
            <a:endParaRPr lang="en-US"/>
          </a:p>
        </c:txPr>
        <c:crossAx val="91176960"/>
        <c:crosses val="autoZero"/>
        <c:crossBetween val="between"/>
        <c:majorUnit val="5000000"/>
      </c:valAx>
      <c:spPr>
        <a:solidFill>
          <a:srgbClr val="CEF6FE"/>
        </a:solidFill>
        <a:ln>
          <a:noFill/>
        </a:ln>
        <a:effectLst/>
      </c:spPr>
    </c:plotArea>
    <c:plotVisOnly val="1"/>
    <c:dispBlanksAs val="gap"/>
    <c:showDLblsOverMax val="0"/>
  </c:chart>
  <c:spPr>
    <a:solidFill>
      <a:schemeClr val="tx2">
        <a:lumMod val="20000"/>
        <a:lumOff val="80000"/>
      </a:schemeClr>
    </a:solidFill>
    <a:ln w="38100" cap="flat" cmpd="sng" algn="ctr">
      <a:solidFill>
        <a:srgbClr val="008000"/>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chemeClr val="tx1">
                    <a:lumMod val="65000"/>
                    <a:lumOff val="35000"/>
                  </a:schemeClr>
                </a:solidFill>
                <a:latin typeface="+mn-lt"/>
                <a:ea typeface="+mn-ea"/>
                <a:cs typeface="+mn-cs"/>
              </a:defRPr>
            </a:pPr>
            <a:r>
              <a:rPr lang="en-US" sz="3200"/>
              <a:t>Monthly Cash Balances: 2024-2030</a:t>
            </a:r>
          </a:p>
        </c:rich>
      </c:tx>
      <c:overlay val="0"/>
      <c:spPr>
        <a:noFill/>
        <a:ln>
          <a:noFill/>
        </a:ln>
        <a:effectLst/>
      </c:spPr>
    </c:title>
    <c:autoTitleDeleted val="0"/>
    <c:plotArea>
      <c:layout>
        <c:manualLayout>
          <c:layoutTarget val="inner"/>
          <c:xMode val="edge"/>
          <c:yMode val="edge"/>
          <c:x val="0.1001635042283732"/>
          <c:y val="0.10784982667840638"/>
          <c:w val="0.89343237836580658"/>
          <c:h val="0.73475041312135225"/>
        </c:manualLayout>
      </c:layout>
      <c:lineChart>
        <c:grouping val="standard"/>
        <c:varyColors val="0"/>
        <c:ser>
          <c:idx val="0"/>
          <c:order val="0"/>
          <c:tx>
            <c:v>Cash Balance</c:v>
          </c:tx>
          <c:spPr>
            <a:ln w="28575" cap="rnd">
              <a:solidFill>
                <a:srgbClr val="008000"/>
              </a:solidFill>
              <a:round/>
            </a:ln>
            <a:effectLst/>
          </c:spPr>
          <c:marker>
            <c:symbol val="circle"/>
            <c:size val="9"/>
            <c:spPr>
              <a:solidFill>
                <a:sysClr val="window" lastClr="FFFFFF"/>
              </a:solidFill>
              <a:ln w="9525">
                <a:solidFill>
                  <a:schemeClr val="tx1"/>
                </a:solidFill>
              </a:ln>
              <a:effectLst/>
            </c:spPr>
          </c:marker>
          <c:dPt>
            <c:idx val="0"/>
            <c:marker>
              <c:symbol val="circle"/>
              <c:size val="11"/>
              <c:spPr>
                <a:solidFill>
                  <a:srgbClr val="FF0000"/>
                </a:solidFill>
                <a:ln w="9525">
                  <a:solidFill>
                    <a:schemeClr val="tx1"/>
                  </a:solidFill>
                </a:ln>
                <a:effectLst/>
              </c:spPr>
            </c:marker>
            <c:bubble3D val="0"/>
            <c:extLst>
              <c:ext xmlns:c16="http://schemas.microsoft.com/office/drawing/2014/chart" uri="{C3380CC4-5D6E-409C-BE32-E72D297353CC}">
                <c16:uniqueId val="{00000000-E756-437C-A374-F075A0E58A8E}"/>
              </c:ext>
            </c:extLst>
          </c:dPt>
          <c:dPt>
            <c:idx val="3"/>
            <c:marker>
              <c:spPr>
                <a:solidFill>
                  <a:schemeClr val="accent5">
                    <a:lumMod val="50000"/>
                  </a:schemeClr>
                </a:solidFill>
                <a:ln w="9525">
                  <a:solidFill>
                    <a:schemeClr val="accent5">
                      <a:lumMod val="50000"/>
                    </a:schemeClr>
                  </a:solidFill>
                </a:ln>
                <a:effectLst/>
              </c:spPr>
            </c:marker>
            <c:bubble3D val="0"/>
            <c:extLst>
              <c:ext xmlns:c16="http://schemas.microsoft.com/office/drawing/2014/chart" uri="{C3380CC4-5D6E-409C-BE32-E72D297353CC}">
                <c16:uniqueId val="{00000001-E756-437C-A374-F075A0E58A8E}"/>
              </c:ext>
            </c:extLst>
          </c:dPt>
          <c:dPt>
            <c:idx val="6"/>
            <c:marker>
              <c:spPr>
                <a:solidFill>
                  <a:schemeClr val="bg1"/>
                </a:solidFill>
                <a:ln w="9525">
                  <a:solidFill>
                    <a:schemeClr val="tx1"/>
                  </a:solidFill>
                </a:ln>
                <a:effectLst/>
              </c:spPr>
            </c:marker>
            <c:bubble3D val="0"/>
            <c:extLst>
              <c:ext xmlns:c16="http://schemas.microsoft.com/office/drawing/2014/chart" uri="{C3380CC4-5D6E-409C-BE32-E72D297353CC}">
                <c16:uniqueId val="{00000002-E756-437C-A374-F075A0E58A8E}"/>
              </c:ext>
            </c:extLst>
          </c:dPt>
          <c:dPt>
            <c:idx val="8"/>
            <c:marker>
              <c:symbol val="diamond"/>
              <c:size val="9"/>
              <c:spPr>
                <a:solidFill>
                  <a:schemeClr val="bg1"/>
                </a:solidFill>
                <a:ln>
                  <a:solidFill>
                    <a:schemeClr val="bg1"/>
                  </a:solidFill>
                </a:ln>
              </c:spPr>
            </c:marker>
            <c:bubble3D val="0"/>
            <c:extLst>
              <c:ext xmlns:c16="http://schemas.microsoft.com/office/drawing/2014/chart" uri="{C3380CC4-5D6E-409C-BE32-E72D297353CC}">
                <c16:uniqueId val="{00000003-E756-437C-A374-F075A0E58A8E}"/>
              </c:ext>
            </c:extLst>
          </c:dPt>
          <c:dPt>
            <c:idx val="9"/>
            <c:marker>
              <c:spPr>
                <a:solidFill>
                  <a:schemeClr val="tx2">
                    <a:lumMod val="75000"/>
                  </a:schemeClr>
                </a:solidFill>
                <a:ln w="9525">
                  <a:solidFill>
                    <a:schemeClr val="tx2">
                      <a:lumMod val="75000"/>
                    </a:schemeClr>
                  </a:solidFill>
                </a:ln>
                <a:effectLst/>
              </c:spPr>
            </c:marker>
            <c:bubble3D val="0"/>
            <c:spPr>
              <a:ln w="28575" cap="rnd">
                <a:solidFill>
                  <a:schemeClr val="accent1">
                    <a:lumMod val="75000"/>
                  </a:schemeClr>
                </a:solidFill>
                <a:round/>
              </a:ln>
              <a:effectLst/>
            </c:spPr>
            <c:extLst>
              <c:ext xmlns:c16="http://schemas.microsoft.com/office/drawing/2014/chart" uri="{C3380CC4-5D6E-409C-BE32-E72D297353CC}">
                <c16:uniqueId val="{0000001A-E0F9-4E37-9FC3-75E2ED41A600}"/>
              </c:ext>
            </c:extLst>
          </c:dPt>
          <c:dPt>
            <c:idx val="12"/>
            <c:marker>
              <c:symbol val="circle"/>
              <c:size val="11"/>
              <c:spPr>
                <a:solidFill>
                  <a:srgbClr val="FF0000"/>
                </a:solidFill>
                <a:ln w="9525">
                  <a:solidFill>
                    <a:schemeClr val="tx1"/>
                  </a:solidFill>
                </a:ln>
                <a:effectLst/>
              </c:spPr>
            </c:marker>
            <c:bubble3D val="0"/>
            <c:extLst>
              <c:ext xmlns:c16="http://schemas.microsoft.com/office/drawing/2014/chart" uri="{C3380CC4-5D6E-409C-BE32-E72D297353CC}">
                <c16:uniqueId val="{00000004-E756-437C-A374-F075A0E58A8E}"/>
              </c:ext>
            </c:extLst>
          </c:dPt>
          <c:dPt>
            <c:idx val="15"/>
            <c:marker>
              <c:spPr>
                <a:solidFill>
                  <a:schemeClr val="accent5">
                    <a:lumMod val="50000"/>
                  </a:schemeClr>
                </a:solidFill>
                <a:ln w="9525">
                  <a:solidFill>
                    <a:schemeClr val="accent4">
                      <a:lumMod val="50000"/>
                    </a:schemeClr>
                  </a:solidFill>
                </a:ln>
                <a:effectLst/>
              </c:spPr>
            </c:marker>
            <c:bubble3D val="0"/>
            <c:extLst>
              <c:ext xmlns:c16="http://schemas.microsoft.com/office/drawing/2014/chart" uri="{C3380CC4-5D6E-409C-BE32-E72D297353CC}">
                <c16:uniqueId val="{00000005-E756-437C-A374-F075A0E58A8E}"/>
              </c:ext>
            </c:extLst>
          </c:dPt>
          <c:dPt>
            <c:idx val="21"/>
            <c:marker>
              <c:spPr>
                <a:solidFill>
                  <a:schemeClr val="accent5">
                    <a:lumMod val="50000"/>
                  </a:schemeClr>
                </a:solidFill>
                <a:ln w="9525">
                  <a:solidFill>
                    <a:schemeClr val="tx1"/>
                  </a:solidFill>
                </a:ln>
                <a:effectLst/>
              </c:spPr>
            </c:marker>
            <c:bubble3D val="0"/>
            <c:extLst>
              <c:ext xmlns:c16="http://schemas.microsoft.com/office/drawing/2014/chart" uri="{C3380CC4-5D6E-409C-BE32-E72D297353CC}">
                <c16:uniqueId val="{00000006-E756-437C-A374-F075A0E58A8E}"/>
              </c:ext>
            </c:extLst>
          </c:dPt>
          <c:dPt>
            <c:idx val="24"/>
            <c:marker>
              <c:symbol val="circle"/>
              <c:size val="11"/>
              <c:spPr>
                <a:solidFill>
                  <a:srgbClr val="FF0000"/>
                </a:solidFill>
                <a:ln w="9525">
                  <a:solidFill>
                    <a:schemeClr val="tx1"/>
                  </a:solidFill>
                </a:ln>
                <a:effectLst/>
              </c:spPr>
            </c:marker>
            <c:bubble3D val="0"/>
            <c:extLst>
              <c:ext xmlns:c16="http://schemas.microsoft.com/office/drawing/2014/chart" uri="{C3380CC4-5D6E-409C-BE32-E72D297353CC}">
                <c16:uniqueId val="{00000007-E756-437C-A374-F075A0E58A8E}"/>
              </c:ext>
            </c:extLst>
          </c:dPt>
          <c:dPt>
            <c:idx val="27"/>
            <c:marker>
              <c:spPr>
                <a:solidFill>
                  <a:srgbClr val="002060"/>
                </a:solidFill>
                <a:ln w="9525">
                  <a:solidFill>
                    <a:schemeClr val="tx1"/>
                  </a:solidFill>
                </a:ln>
                <a:effectLst/>
              </c:spPr>
            </c:marker>
            <c:bubble3D val="0"/>
            <c:extLst>
              <c:ext xmlns:c16="http://schemas.microsoft.com/office/drawing/2014/chart" uri="{C3380CC4-5D6E-409C-BE32-E72D297353CC}">
                <c16:uniqueId val="{00000008-E756-437C-A374-F075A0E58A8E}"/>
              </c:ext>
            </c:extLst>
          </c:dPt>
          <c:dPt>
            <c:idx val="33"/>
            <c:marker>
              <c:spPr>
                <a:solidFill>
                  <a:srgbClr val="002060"/>
                </a:solidFill>
                <a:ln w="9525">
                  <a:solidFill>
                    <a:schemeClr val="tx1"/>
                  </a:solidFill>
                </a:ln>
                <a:effectLst/>
              </c:spPr>
            </c:marker>
            <c:bubble3D val="0"/>
            <c:extLst>
              <c:ext xmlns:c16="http://schemas.microsoft.com/office/drawing/2014/chart" uri="{C3380CC4-5D6E-409C-BE32-E72D297353CC}">
                <c16:uniqueId val="{00000009-E756-437C-A374-F075A0E58A8E}"/>
              </c:ext>
            </c:extLst>
          </c:dPt>
          <c:dPt>
            <c:idx val="36"/>
            <c:marker>
              <c:symbol val="circle"/>
              <c:size val="11"/>
              <c:spPr>
                <a:solidFill>
                  <a:srgbClr val="FF0000"/>
                </a:solidFill>
                <a:ln w="9525">
                  <a:solidFill>
                    <a:schemeClr val="tx1"/>
                  </a:solidFill>
                </a:ln>
                <a:effectLst/>
              </c:spPr>
            </c:marker>
            <c:bubble3D val="0"/>
            <c:extLst>
              <c:ext xmlns:c16="http://schemas.microsoft.com/office/drawing/2014/chart" uri="{C3380CC4-5D6E-409C-BE32-E72D297353CC}">
                <c16:uniqueId val="{0000000A-E756-437C-A374-F075A0E58A8E}"/>
              </c:ext>
            </c:extLst>
          </c:dPt>
          <c:dPt>
            <c:idx val="39"/>
            <c:marker>
              <c:spPr>
                <a:solidFill>
                  <a:schemeClr val="accent5">
                    <a:lumMod val="50000"/>
                  </a:schemeClr>
                </a:solidFill>
                <a:ln w="9525">
                  <a:solidFill>
                    <a:schemeClr val="tx1"/>
                  </a:solidFill>
                </a:ln>
                <a:effectLst/>
              </c:spPr>
            </c:marker>
            <c:bubble3D val="0"/>
            <c:extLst>
              <c:ext xmlns:c16="http://schemas.microsoft.com/office/drawing/2014/chart" uri="{C3380CC4-5D6E-409C-BE32-E72D297353CC}">
                <c16:uniqueId val="{0000000B-E756-437C-A374-F075A0E58A8E}"/>
              </c:ext>
            </c:extLst>
          </c:dPt>
          <c:dPt>
            <c:idx val="45"/>
            <c:marker>
              <c:spPr>
                <a:solidFill>
                  <a:srgbClr val="002060"/>
                </a:solidFill>
                <a:ln w="9525">
                  <a:solidFill>
                    <a:schemeClr val="tx1"/>
                  </a:solidFill>
                </a:ln>
                <a:effectLst/>
              </c:spPr>
            </c:marker>
            <c:bubble3D val="0"/>
            <c:extLst>
              <c:ext xmlns:c16="http://schemas.microsoft.com/office/drawing/2014/chart" uri="{C3380CC4-5D6E-409C-BE32-E72D297353CC}">
                <c16:uniqueId val="{0000000C-E756-437C-A374-F075A0E58A8E}"/>
              </c:ext>
            </c:extLst>
          </c:dPt>
          <c:dPt>
            <c:idx val="48"/>
            <c:marker>
              <c:symbol val="circle"/>
              <c:size val="11"/>
              <c:spPr>
                <a:solidFill>
                  <a:srgbClr val="FF0000"/>
                </a:solidFill>
                <a:ln w="9525">
                  <a:solidFill>
                    <a:schemeClr val="tx1"/>
                  </a:solidFill>
                </a:ln>
                <a:effectLst/>
              </c:spPr>
            </c:marker>
            <c:bubble3D val="0"/>
            <c:extLst>
              <c:ext xmlns:c16="http://schemas.microsoft.com/office/drawing/2014/chart" uri="{C3380CC4-5D6E-409C-BE32-E72D297353CC}">
                <c16:uniqueId val="{0000000D-E756-437C-A374-F075A0E58A8E}"/>
              </c:ext>
            </c:extLst>
          </c:dPt>
          <c:dPt>
            <c:idx val="51"/>
            <c:marker>
              <c:spPr>
                <a:solidFill>
                  <a:srgbClr val="002060"/>
                </a:solidFill>
                <a:ln w="9525">
                  <a:solidFill>
                    <a:schemeClr val="tx1"/>
                  </a:solidFill>
                </a:ln>
                <a:effectLst/>
              </c:spPr>
            </c:marker>
            <c:bubble3D val="0"/>
            <c:extLst>
              <c:ext xmlns:c16="http://schemas.microsoft.com/office/drawing/2014/chart" uri="{C3380CC4-5D6E-409C-BE32-E72D297353CC}">
                <c16:uniqueId val="{0000000E-E756-437C-A374-F075A0E58A8E}"/>
              </c:ext>
            </c:extLst>
          </c:dPt>
          <c:dPt>
            <c:idx val="57"/>
            <c:marker>
              <c:spPr>
                <a:solidFill>
                  <a:schemeClr val="accent5">
                    <a:lumMod val="50000"/>
                  </a:schemeClr>
                </a:solidFill>
                <a:ln w="9525">
                  <a:solidFill>
                    <a:schemeClr val="tx1"/>
                  </a:solidFill>
                </a:ln>
                <a:effectLst/>
              </c:spPr>
            </c:marker>
            <c:bubble3D val="0"/>
            <c:extLst>
              <c:ext xmlns:c16="http://schemas.microsoft.com/office/drawing/2014/chart" uri="{C3380CC4-5D6E-409C-BE32-E72D297353CC}">
                <c16:uniqueId val="{0000000F-E756-437C-A374-F075A0E58A8E}"/>
              </c:ext>
            </c:extLst>
          </c:dPt>
          <c:dPt>
            <c:idx val="60"/>
            <c:marker>
              <c:symbol val="circle"/>
              <c:size val="11"/>
              <c:spPr>
                <a:solidFill>
                  <a:srgbClr val="FF0000"/>
                </a:solidFill>
                <a:ln w="9525">
                  <a:solidFill>
                    <a:schemeClr val="tx1"/>
                  </a:solidFill>
                </a:ln>
                <a:effectLst/>
              </c:spPr>
            </c:marker>
            <c:bubble3D val="0"/>
            <c:extLst>
              <c:ext xmlns:c16="http://schemas.microsoft.com/office/drawing/2014/chart" uri="{C3380CC4-5D6E-409C-BE32-E72D297353CC}">
                <c16:uniqueId val="{00000010-E756-437C-A374-F075A0E58A8E}"/>
              </c:ext>
            </c:extLst>
          </c:dPt>
          <c:dPt>
            <c:idx val="63"/>
            <c:marker>
              <c:spPr>
                <a:solidFill>
                  <a:schemeClr val="accent5">
                    <a:lumMod val="50000"/>
                  </a:schemeClr>
                </a:solidFill>
                <a:ln w="9525">
                  <a:solidFill>
                    <a:schemeClr val="tx1"/>
                  </a:solidFill>
                </a:ln>
                <a:effectLst/>
              </c:spPr>
            </c:marker>
            <c:bubble3D val="0"/>
            <c:extLst>
              <c:ext xmlns:c16="http://schemas.microsoft.com/office/drawing/2014/chart" uri="{C3380CC4-5D6E-409C-BE32-E72D297353CC}">
                <c16:uniqueId val="{00000011-E756-437C-A374-F075A0E58A8E}"/>
              </c:ext>
            </c:extLst>
          </c:dPt>
          <c:dPt>
            <c:idx val="69"/>
            <c:marker>
              <c:spPr>
                <a:solidFill>
                  <a:schemeClr val="accent5">
                    <a:lumMod val="50000"/>
                  </a:schemeClr>
                </a:solidFill>
                <a:ln w="9525">
                  <a:solidFill>
                    <a:schemeClr val="tx1"/>
                  </a:solidFill>
                </a:ln>
                <a:effectLst/>
              </c:spPr>
            </c:marker>
            <c:bubble3D val="0"/>
            <c:extLst>
              <c:ext xmlns:c16="http://schemas.microsoft.com/office/drawing/2014/chart" uri="{C3380CC4-5D6E-409C-BE32-E72D297353CC}">
                <c16:uniqueId val="{00000012-E756-437C-A374-F075A0E58A8E}"/>
              </c:ext>
            </c:extLst>
          </c:dPt>
          <c:dPt>
            <c:idx val="72"/>
            <c:marker>
              <c:symbol val="circle"/>
              <c:size val="11"/>
              <c:spPr>
                <a:solidFill>
                  <a:srgbClr val="FF0000"/>
                </a:solidFill>
                <a:ln w="9525">
                  <a:solidFill>
                    <a:schemeClr val="tx1"/>
                  </a:solidFill>
                </a:ln>
                <a:effectLst/>
              </c:spPr>
            </c:marker>
            <c:bubble3D val="0"/>
            <c:extLst>
              <c:ext xmlns:c16="http://schemas.microsoft.com/office/drawing/2014/chart" uri="{C3380CC4-5D6E-409C-BE32-E72D297353CC}">
                <c16:uniqueId val="{00000013-E756-437C-A374-F075A0E58A8E}"/>
              </c:ext>
            </c:extLst>
          </c:dPt>
          <c:dPt>
            <c:idx val="75"/>
            <c:marker>
              <c:spPr>
                <a:solidFill>
                  <a:schemeClr val="accent5">
                    <a:lumMod val="50000"/>
                  </a:schemeClr>
                </a:solidFill>
                <a:ln w="9525">
                  <a:solidFill>
                    <a:schemeClr val="tx1"/>
                  </a:solidFill>
                </a:ln>
                <a:effectLst/>
              </c:spPr>
            </c:marker>
            <c:bubble3D val="0"/>
            <c:extLst>
              <c:ext xmlns:c16="http://schemas.microsoft.com/office/drawing/2014/chart" uri="{C3380CC4-5D6E-409C-BE32-E72D297353CC}">
                <c16:uniqueId val="{00000014-E756-437C-A374-F075A0E58A8E}"/>
              </c:ext>
            </c:extLst>
          </c:dPt>
          <c:dPt>
            <c:idx val="81"/>
            <c:marker>
              <c:spPr>
                <a:solidFill>
                  <a:srgbClr val="002060"/>
                </a:solidFill>
                <a:ln w="9525">
                  <a:solidFill>
                    <a:schemeClr val="tx1"/>
                  </a:solidFill>
                </a:ln>
                <a:effectLst/>
              </c:spPr>
            </c:marker>
            <c:bubble3D val="0"/>
            <c:extLst>
              <c:ext xmlns:c16="http://schemas.microsoft.com/office/drawing/2014/chart" uri="{C3380CC4-5D6E-409C-BE32-E72D297353CC}">
                <c16:uniqueId val="{00000015-E756-437C-A374-F075A0E58A8E}"/>
              </c:ext>
            </c:extLst>
          </c:dPt>
          <c:dPt>
            <c:idx val="83"/>
            <c:marker>
              <c:symbol val="circle"/>
              <c:size val="10"/>
              <c:spPr>
                <a:solidFill>
                  <a:schemeClr val="bg1"/>
                </a:solidFill>
                <a:ln w="0">
                  <a:solidFill>
                    <a:schemeClr val="tx1"/>
                  </a:solidFill>
                </a:ln>
                <a:effectLst/>
              </c:spPr>
            </c:marker>
            <c:bubble3D val="0"/>
            <c:extLst>
              <c:ext xmlns:c16="http://schemas.microsoft.com/office/drawing/2014/chart" uri="{C3380CC4-5D6E-409C-BE32-E72D297353CC}">
                <c16:uniqueId val="{00000016-E756-437C-A374-F075A0E58A8E}"/>
              </c:ext>
            </c:extLst>
          </c:dPt>
          <c:dPt>
            <c:idx val="84"/>
            <c:marker>
              <c:symbol val="circle"/>
              <c:size val="10"/>
              <c:spPr>
                <a:solidFill>
                  <a:srgbClr val="FF0000"/>
                </a:solidFill>
                <a:ln w="31750">
                  <a:solidFill>
                    <a:schemeClr val="tx1"/>
                  </a:solidFill>
                </a:ln>
                <a:effectLst/>
              </c:spPr>
            </c:marker>
            <c:bubble3D val="0"/>
            <c:spPr>
              <a:ln w="15875" cap="rnd">
                <a:solidFill>
                  <a:srgbClr val="008000"/>
                </a:solidFill>
                <a:round/>
              </a:ln>
              <a:effectLst/>
            </c:spPr>
            <c:extLst>
              <c:ext xmlns:c16="http://schemas.microsoft.com/office/drawing/2014/chart" uri="{C3380CC4-5D6E-409C-BE32-E72D297353CC}">
                <c16:uniqueId val="{00000018-E756-437C-A374-F075A0E58A8E}"/>
              </c:ext>
            </c:extLst>
          </c:dPt>
          <c:val>
            <c:numRef>
              <c:f>CashflowMicro!$B$9:$CH$9</c:f>
              <c:numCache>
                <c:formatCode>_(* #,##0_);_(* \(#,##0\);_(* "-"??_);_(@_)</c:formatCode>
                <c:ptCount val="85"/>
                <c:pt idx="0">
                  <c:v>0</c:v>
                </c:pt>
                <c:pt idx="1">
                  <c:v>6840748.101784844</c:v>
                </c:pt>
                <c:pt idx="2">
                  <c:v>4926343.590932427</c:v>
                </c:pt>
                <c:pt idx="3">
                  <c:v>3553163.2338846303</c:v>
                </c:pt>
                <c:pt idx="4">
                  <c:v>13236712.311098546</c:v>
                </c:pt>
                <c:pt idx="5">
                  <c:v>11416192.981413752</c:v>
                </c:pt>
                <c:pt idx="6">
                  <c:v>9361171.6708773058</c:v>
                </c:pt>
                <c:pt idx="7">
                  <c:v>7174977.1253057905</c:v>
                </c:pt>
                <c:pt idx="8">
                  <c:v>5034575.8244615579</c:v>
                </c:pt>
                <c:pt idx="9">
                  <c:v>3144783.3064147076</c:v>
                </c:pt>
                <c:pt idx="10">
                  <c:v>12414316.773848621</c:v>
                </c:pt>
                <c:pt idx="11">
                  <c:v>11348182.124798458</c:v>
                </c:pt>
                <c:pt idx="12">
                  <c:v>9713542.5088469498</c:v>
                </c:pt>
                <c:pt idx="13">
                  <c:v>6686044.9925094107</c:v>
                </c:pt>
                <c:pt idx="14">
                  <c:v>4983662.1748927273</c:v>
                </c:pt>
                <c:pt idx="15">
                  <c:v>3839805.1051742728</c:v>
                </c:pt>
                <c:pt idx="16">
                  <c:v>14059001.018963814</c:v>
                </c:pt>
                <c:pt idx="17">
                  <c:v>12394326.944372509</c:v>
                </c:pt>
                <c:pt idx="18">
                  <c:v>10546119.952838868</c:v>
                </c:pt>
                <c:pt idx="19">
                  <c:v>8559230.6663418114</c:v>
                </c:pt>
                <c:pt idx="20">
                  <c:v>6619318.6977817575</c:v>
                </c:pt>
                <c:pt idx="21">
                  <c:v>4939137.8008102402</c:v>
                </c:pt>
                <c:pt idx="22">
                  <c:v>14732938.909292482</c:v>
                </c:pt>
                <c:pt idx="23">
                  <c:v>13876653.54670894</c:v>
                </c:pt>
                <c:pt idx="24">
                  <c:v>11476971.184380196</c:v>
                </c:pt>
                <c:pt idx="25">
                  <c:v>8202722.3986961413</c:v>
                </c:pt>
                <c:pt idx="26">
                  <c:v>6348339.1131354477</c:v>
                </c:pt>
                <c:pt idx="27">
                  <c:v>5070795.9384173229</c:v>
                </c:pt>
                <c:pt idx="28">
                  <c:v>15469165.170297286</c:v>
                </c:pt>
                <c:pt idx="29">
                  <c:v>13303850.209881295</c:v>
                </c:pt>
                <c:pt idx="30">
                  <c:v>11297958.369025998</c:v>
                </c:pt>
                <c:pt idx="31">
                  <c:v>9144633.9759753384</c:v>
                </c:pt>
                <c:pt idx="32">
                  <c:v>7039472.6331063332</c:v>
                </c:pt>
                <c:pt idx="33">
                  <c:v>5203967.2249092413</c:v>
                </c:pt>
                <c:pt idx="34">
                  <c:v>15165345.046707224</c:v>
                </c:pt>
                <c:pt idx="35">
                  <c:v>13872810.00759742</c:v>
                </c:pt>
                <c:pt idx="36">
                  <c:v>11348788.14386934</c:v>
                </c:pt>
                <c:pt idx="37">
                  <c:v>7895597.4155574962</c:v>
                </c:pt>
                <c:pt idx="38">
                  <c:v>5940723.3497010609</c:v>
                </c:pt>
                <c:pt idx="39">
                  <c:v>4622298.1788595915</c:v>
                </c:pt>
                <c:pt idx="40">
                  <c:v>16265844.228452837</c:v>
                </c:pt>
                <c:pt idx="41">
                  <c:v>14110951.34051973</c:v>
                </c:pt>
                <c:pt idx="42">
                  <c:v>11990113.731264479</c:v>
                </c:pt>
                <c:pt idx="43">
                  <c:v>9712201.7405684292</c:v>
                </c:pt>
                <c:pt idx="44">
                  <c:v>7487901.8461420052</c:v>
                </c:pt>
                <c:pt idx="45">
                  <c:v>5559249.2019221317</c:v>
                </c:pt>
                <c:pt idx="46">
                  <c:v>16717515.929720733</c:v>
                </c:pt>
                <c:pt idx="47">
                  <c:v>15475174.869886242</c:v>
                </c:pt>
                <c:pt idx="48">
                  <c:v>11861197.360921497</c:v>
                </c:pt>
                <c:pt idx="49">
                  <c:v>8253326.1961137084</c:v>
                </c:pt>
                <c:pt idx="50">
                  <c:v>6205857.233467767</c:v>
                </c:pt>
                <c:pt idx="51">
                  <c:v>4813684.9851032356</c:v>
                </c:pt>
                <c:pt idx="52">
                  <c:v>16746710.860923821</c:v>
                </c:pt>
                <c:pt idx="53">
                  <c:v>14519037.166318022</c:v>
                </c:pt>
                <c:pt idx="54">
                  <c:v>12300378.087947333</c:v>
                </c:pt>
                <c:pt idx="55">
                  <c:v>9918541.7499279957</c:v>
                </c:pt>
                <c:pt idx="56">
                  <c:v>7591782.7036439041</c:v>
                </c:pt>
                <c:pt idx="57">
                  <c:v>5569912.462462524</c:v>
                </c:pt>
                <c:pt idx="58">
                  <c:v>17004100.222361248</c:v>
                </c:pt>
                <c:pt idx="59">
                  <c:v>15729084.380987925</c:v>
                </c:pt>
                <c:pt idx="60">
                  <c:v>12038731.487271294</c:v>
                </c:pt>
                <c:pt idx="61">
                  <c:v>8299312.2647579834</c:v>
                </c:pt>
                <c:pt idx="62">
                  <c:v>6173948.0599118713</c:v>
                </c:pt>
                <c:pt idx="63">
                  <c:v>4722850.3645429257</c:v>
                </c:pt>
                <c:pt idx="64">
                  <c:v>16972816.661872827</c:v>
                </c:pt>
                <c:pt idx="65">
                  <c:v>14639999.882437069</c:v>
                </c:pt>
                <c:pt idx="66">
                  <c:v>12338340.627698569</c:v>
                </c:pt>
                <c:pt idx="67">
                  <c:v>9868085.5199181233</c:v>
                </c:pt>
                <c:pt idx="68">
                  <c:v>7454443.4624090716</c:v>
                </c:pt>
                <c:pt idx="69">
                  <c:v>5354749.0709188562</c:v>
                </c:pt>
                <c:pt idx="70">
                  <c:v>17091825.607374616</c:v>
                </c:pt>
                <c:pt idx="71">
                  <c:v>15745508.142675381</c:v>
                </c:pt>
                <c:pt idx="72">
                  <c:v>11990530.221406905</c:v>
                </c:pt>
                <c:pt idx="73">
                  <c:v>8114860.7073214771</c:v>
                </c:pt>
                <c:pt idx="74">
                  <c:v>5908752.8434120305</c:v>
                </c:pt>
                <c:pt idx="75">
                  <c:v>4396446.0872622598</c:v>
                </c:pt>
                <c:pt idx="76">
                  <c:v>16971961.596077237</c:v>
                </c:pt>
                <c:pt idx="77">
                  <c:v>14529285.479126986</c:v>
                </c:pt>
                <c:pt idx="78">
                  <c:v>12141621.126458714</c:v>
                </c:pt>
                <c:pt idx="79">
                  <c:v>9579759.9918537922</c:v>
                </c:pt>
                <c:pt idx="80">
                  <c:v>7076091.6189383175</c:v>
                </c:pt>
                <c:pt idx="81">
                  <c:v>4895706.5269083036</c:v>
                </c:pt>
                <c:pt idx="82">
                  <c:v>16943874.014551148</c:v>
                </c:pt>
                <c:pt idx="83">
                  <c:v>15522735.585910127</c:v>
                </c:pt>
                <c:pt idx="84">
                  <c:v>12948460.170492113</c:v>
                </c:pt>
              </c:numCache>
            </c:numRef>
          </c:val>
          <c:smooth val="0"/>
          <c:extLst>
            <c:ext xmlns:c16="http://schemas.microsoft.com/office/drawing/2014/chart" uri="{C3380CC4-5D6E-409C-BE32-E72D297353CC}">
              <c16:uniqueId val="{00000019-E756-437C-A374-F075A0E58A8E}"/>
            </c:ext>
          </c:extLst>
        </c:ser>
        <c:ser>
          <c:idx val="1"/>
          <c:order val="1"/>
          <c:tx>
            <c:v>Jan 1 Cash Target</c:v>
          </c:tx>
          <c:spPr>
            <a:ln w="38100" cap="rnd">
              <a:solidFill>
                <a:srgbClr val="FF0000"/>
              </a:solidFill>
              <a:prstDash val="sysDash"/>
              <a:round/>
            </a:ln>
            <a:effectLst/>
          </c:spPr>
          <c:marker>
            <c:symbol val="none"/>
          </c:marker>
          <c:val>
            <c:numRef>
              <c:f>CashflowMicro!$B$159:$CH$159</c:f>
              <c:numCache>
                <c:formatCode>_(* #,##0_);_(* \(#,##0\);_(* "-"??_);_(@_)</c:formatCode>
                <c:ptCount val="85"/>
                <c:pt idx="0">
                  <c:v>7981027.4867405239</c:v>
                </c:pt>
                <c:pt idx="1">
                  <c:v>7981027.4867405239</c:v>
                </c:pt>
                <c:pt idx="2">
                  <c:v>7981027.4867405239</c:v>
                </c:pt>
                <c:pt idx="3">
                  <c:v>7981027.4867405239</c:v>
                </c:pt>
                <c:pt idx="4">
                  <c:v>7981027.4867405239</c:v>
                </c:pt>
                <c:pt idx="5">
                  <c:v>7981027.4867405239</c:v>
                </c:pt>
                <c:pt idx="6">
                  <c:v>7981027.4867405239</c:v>
                </c:pt>
                <c:pt idx="7">
                  <c:v>7981027.4867405239</c:v>
                </c:pt>
                <c:pt idx="8">
                  <c:v>7981027.4867405239</c:v>
                </c:pt>
                <c:pt idx="9">
                  <c:v>7981027.4867405239</c:v>
                </c:pt>
                <c:pt idx="10">
                  <c:v>7981027.4867405239</c:v>
                </c:pt>
                <c:pt idx="11">
                  <c:v>7981027.4867405239</c:v>
                </c:pt>
                <c:pt idx="12">
                  <c:v>8333259.0405079722</c:v>
                </c:pt>
                <c:pt idx="13">
                  <c:v>8333259.0405079722</c:v>
                </c:pt>
                <c:pt idx="14">
                  <c:v>8333259.0405079722</c:v>
                </c:pt>
                <c:pt idx="15">
                  <c:v>8333259.0405079722</c:v>
                </c:pt>
                <c:pt idx="16">
                  <c:v>8333259.0405079722</c:v>
                </c:pt>
                <c:pt idx="17">
                  <c:v>8333259.0405079722</c:v>
                </c:pt>
                <c:pt idx="18">
                  <c:v>8333259.0405079722</c:v>
                </c:pt>
                <c:pt idx="19">
                  <c:v>8333259.0405079722</c:v>
                </c:pt>
                <c:pt idx="20">
                  <c:v>8333259.0405079722</c:v>
                </c:pt>
                <c:pt idx="21">
                  <c:v>8333259.0405079722</c:v>
                </c:pt>
                <c:pt idx="22">
                  <c:v>8333259.0405079722</c:v>
                </c:pt>
                <c:pt idx="23">
                  <c:v>8333259.0405079722</c:v>
                </c:pt>
                <c:pt idx="24">
                  <c:v>8969823.4126950372</c:v>
                </c:pt>
                <c:pt idx="25">
                  <c:v>8969823.4126950372</c:v>
                </c:pt>
                <c:pt idx="26">
                  <c:v>8969823.4126950372</c:v>
                </c:pt>
                <c:pt idx="27">
                  <c:v>8969823.4126950372</c:v>
                </c:pt>
                <c:pt idx="28">
                  <c:v>8969823.4126950372</c:v>
                </c:pt>
                <c:pt idx="29">
                  <c:v>8969823.4126950372</c:v>
                </c:pt>
                <c:pt idx="30">
                  <c:v>8969823.4126950372</c:v>
                </c:pt>
                <c:pt idx="31">
                  <c:v>8969823.4126950372</c:v>
                </c:pt>
                <c:pt idx="32">
                  <c:v>8969823.4126950372</c:v>
                </c:pt>
                <c:pt idx="33">
                  <c:v>8969823.4126950372</c:v>
                </c:pt>
                <c:pt idx="34">
                  <c:v>8969823.4126950372</c:v>
                </c:pt>
                <c:pt idx="35">
                  <c:v>8969823.4126950372</c:v>
                </c:pt>
                <c:pt idx="36" formatCode="_(* #,##0.00_);_(* \(#,##0.00\);_(* &quot;-&quot;??_);_(@_)">
                  <c:v>9414158.8624665383</c:v>
                </c:pt>
                <c:pt idx="37">
                  <c:v>9414158.8624665383</c:v>
                </c:pt>
                <c:pt idx="38">
                  <c:v>9414158.8624665383</c:v>
                </c:pt>
                <c:pt idx="39">
                  <c:v>9414158.8624665383</c:v>
                </c:pt>
                <c:pt idx="40">
                  <c:v>9414158.8624665383</c:v>
                </c:pt>
                <c:pt idx="41">
                  <c:v>9414158.8624665383</c:v>
                </c:pt>
                <c:pt idx="42">
                  <c:v>9414158.8624665383</c:v>
                </c:pt>
                <c:pt idx="43">
                  <c:v>9414158.8624665383</c:v>
                </c:pt>
                <c:pt idx="44">
                  <c:v>9414158.8624665383</c:v>
                </c:pt>
                <c:pt idx="45">
                  <c:v>9414158.8624665383</c:v>
                </c:pt>
                <c:pt idx="46">
                  <c:v>9414158.8624665383</c:v>
                </c:pt>
                <c:pt idx="47">
                  <c:v>9414158.8624665383</c:v>
                </c:pt>
                <c:pt idx="48" formatCode="_(* #,##0.00_);_(* \(#,##0.00\);_(* &quot;-&quot;??_);_(@_)">
                  <c:v>9767832.3712700754</c:v>
                </c:pt>
                <c:pt idx="49">
                  <c:v>9767832.3712700754</c:v>
                </c:pt>
                <c:pt idx="50">
                  <c:v>9767832.3712700754</c:v>
                </c:pt>
                <c:pt idx="51">
                  <c:v>9767832.3712700754</c:v>
                </c:pt>
                <c:pt idx="52">
                  <c:v>9767832.3712700754</c:v>
                </c:pt>
                <c:pt idx="53">
                  <c:v>9767832.3712700754</c:v>
                </c:pt>
                <c:pt idx="54">
                  <c:v>9767832.3712700754</c:v>
                </c:pt>
                <c:pt idx="55">
                  <c:v>9767832.3712700754</c:v>
                </c:pt>
                <c:pt idx="56">
                  <c:v>9767832.3712700754</c:v>
                </c:pt>
                <c:pt idx="57">
                  <c:v>9767832.3712700754</c:v>
                </c:pt>
                <c:pt idx="58">
                  <c:v>9767832.3712700754</c:v>
                </c:pt>
                <c:pt idx="59">
                  <c:v>9767832.3712700754</c:v>
                </c:pt>
                <c:pt idx="60">
                  <c:v>10108262.990517916</c:v>
                </c:pt>
                <c:pt idx="61">
                  <c:v>10108262.990517916</c:v>
                </c:pt>
                <c:pt idx="62">
                  <c:v>10108262.990517916</c:v>
                </c:pt>
                <c:pt idx="63">
                  <c:v>10108262.990517916</c:v>
                </c:pt>
                <c:pt idx="64">
                  <c:v>10108262.990517916</c:v>
                </c:pt>
                <c:pt idx="65">
                  <c:v>10108262.990517916</c:v>
                </c:pt>
                <c:pt idx="66">
                  <c:v>10108262.990517916</c:v>
                </c:pt>
                <c:pt idx="67">
                  <c:v>10108262.990517916</c:v>
                </c:pt>
                <c:pt idx="68">
                  <c:v>10108262.990517916</c:v>
                </c:pt>
                <c:pt idx="69">
                  <c:v>10108262.990517916</c:v>
                </c:pt>
                <c:pt idx="70">
                  <c:v>10108262.990517916</c:v>
                </c:pt>
                <c:pt idx="71">
                  <c:v>10108262.990517916</c:v>
                </c:pt>
                <c:pt idx="72" formatCode="_(* #,##0.00_);_(* \(#,##0.00\);_(* &quot;-&quot;??_);_(@_)">
                  <c:v>10460709.439950356</c:v>
                </c:pt>
                <c:pt idx="73" formatCode="_(* #,##0.00_);_(* \(#,##0.00\);_(* &quot;-&quot;??_);_(@_)">
                  <c:v>10460709.439950356</c:v>
                </c:pt>
                <c:pt idx="74" formatCode="_(* #,##0.00_);_(* \(#,##0.00\);_(* &quot;-&quot;??_);_(@_)">
                  <c:v>10460709.439950356</c:v>
                </c:pt>
                <c:pt idx="75" formatCode="_(* #,##0.00_);_(* \(#,##0.00\);_(* &quot;-&quot;??_);_(@_)">
                  <c:v>10460709.439950356</c:v>
                </c:pt>
                <c:pt idx="76" formatCode="_(* #,##0.00_);_(* \(#,##0.00\);_(* &quot;-&quot;??_);_(@_)">
                  <c:v>10460709.439950356</c:v>
                </c:pt>
                <c:pt idx="77" formatCode="_(* #,##0.00_);_(* \(#,##0.00\);_(* &quot;-&quot;??_);_(@_)">
                  <c:v>10460709.439950356</c:v>
                </c:pt>
                <c:pt idx="78" formatCode="_(* #,##0.00_);_(* \(#,##0.00\);_(* &quot;-&quot;??_);_(@_)">
                  <c:v>10460709.439950356</c:v>
                </c:pt>
                <c:pt idx="79" formatCode="_(* #,##0.00_);_(* \(#,##0.00\);_(* &quot;-&quot;??_);_(@_)">
                  <c:v>10460709.439950356</c:v>
                </c:pt>
                <c:pt idx="80" formatCode="_(* #,##0.00_);_(* \(#,##0.00\);_(* &quot;-&quot;??_);_(@_)">
                  <c:v>10460709.439950356</c:v>
                </c:pt>
                <c:pt idx="81" formatCode="_(* #,##0.00_);_(* \(#,##0.00\);_(* &quot;-&quot;??_);_(@_)">
                  <c:v>10460709.439950356</c:v>
                </c:pt>
                <c:pt idx="82" formatCode="_(* #,##0.00_);_(* \(#,##0.00\);_(* &quot;-&quot;??_);_(@_)">
                  <c:v>10460709.439950356</c:v>
                </c:pt>
                <c:pt idx="83" formatCode="_(* #,##0.00_);_(* \(#,##0.00\);_(* &quot;-&quot;??_);_(@_)">
                  <c:v>10460709.439950356</c:v>
                </c:pt>
                <c:pt idx="84" formatCode="_(* #,##0.00_);_(* \(#,##0.00\);_(* &quot;-&quot;??_);_(@_)">
                  <c:v>10460709.439950356</c:v>
                </c:pt>
              </c:numCache>
            </c:numRef>
          </c:val>
          <c:smooth val="0"/>
          <c:extLst>
            <c:ext xmlns:c16="http://schemas.microsoft.com/office/drawing/2014/chart" uri="{C3380CC4-5D6E-409C-BE32-E72D297353CC}">
              <c16:uniqueId val="{0000001A-E756-437C-A374-F075A0E58A8E}"/>
            </c:ext>
          </c:extLst>
        </c:ser>
        <c:ser>
          <c:idx val="2"/>
          <c:order val="2"/>
          <c:tx>
            <c:v>Minimum Cash Target</c:v>
          </c:tx>
          <c:spPr>
            <a:ln w="44450" cap="rnd">
              <a:solidFill>
                <a:schemeClr val="accent5">
                  <a:lumMod val="50000"/>
                </a:schemeClr>
              </a:solidFill>
              <a:prstDash val="lgDash"/>
              <a:round/>
            </a:ln>
            <a:effectLst/>
          </c:spPr>
          <c:marker>
            <c:symbol val="none"/>
          </c:marker>
          <c:val>
            <c:numRef>
              <c:f>CashflowMicro!$A$160:$CH$160</c:f>
              <c:numCache>
                <c:formatCode>_(* #,##0_);_(* \(#,##0\);_(* "-"??_);_(@_)</c:formatCode>
                <c:ptCount val="86"/>
                <c:pt idx="0">
                  <c:v>1000000</c:v>
                </c:pt>
                <c:pt idx="1">
                  <c:v>1000000</c:v>
                </c:pt>
                <c:pt idx="2">
                  <c:v>1000000</c:v>
                </c:pt>
                <c:pt idx="3">
                  <c:v>1000000</c:v>
                </c:pt>
                <c:pt idx="4">
                  <c:v>1000000</c:v>
                </c:pt>
                <c:pt idx="5">
                  <c:v>1000000</c:v>
                </c:pt>
                <c:pt idx="6">
                  <c:v>1000000</c:v>
                </c:pt>
                <c:pt idx="7">
                  <c:v>1000000</c:v>
                </c:pt>
                <c:pt idx="8">
                  <c:v>1000000</c:v>
                </c:pt>
                <c:pt idx="9">
                  <c:v>1000000</c:v>
                </c:pt>
                <c:pt idx="10">
                  <c:v>1000000</c:v>
                </c:pt>
                <c:pt idx="11">
                  <c:v>1000000</c:v>
                </c:pt>
                <c:pt idx="12">
                  <c:v>1000000</c:v>
                </c:pt>
                <c:pt idx="13">
                  <c:v>1000000</c:v>
                </c:pt>
                <c:pt idx="14">
                  <c:v>1000000</c:v>
                </c:pt>
                <c:pt idx="15">
                  <c:v>1000000</c:v>
                </c:pt>
                <c:pt idx="16">
                  <c:v>1000000</c:v>
                </c:pt>
                <c:pt idx="17">
                  <c:v>1000000</c:v>
                </c:pt>
                <c:pt idx="18">
                  <c:v>1000000</c:v>
                </c:pt>
                <c:pt idx="19">
                  <c:v>1000000</c:v>
                </c:pt>
                <c:pt idx="20">
                  <c:v>1000000</c:v>
                </c:pt>
                <c:pt idx="21">
                  <c:v>1000000</c:v>
                </c:pt>
                <c:pt idx="22">
                  <c:v>1000000</c:v>
                </c:pt>
                <c:pt idx="23">
                  <c:v>1000000</c:v>
                </c:pt>
                <c:pt idx="24">
                  <c:v>1000000</c:v>
                </c:pt>
                <c:pt idx="25">
                  <c:v>1000000</c:v>
                </c:pt>
                <c:pt idx="26">
                  <c:v>1000000</c:v>
                </c:pt>
                <c:pt idx="27">
                  <c:v>1000000</c:v>
                </c:pt>
                <c:pt idx="28">
                  <c:v>1000000</c:v>
                </c:pt>
                <c:pt idx="29">
                  <c:v>1000000</c:v>
                </c:pt>
                <c:pt idx="30">
                  <c:v>1000000</c:v>
                </c:pt>
                <c:pt idx="31">
                  <c:v>1000000</c:v>
                </c:pt>
                <c:pt idx="32">
                  <c:v>1000000</c:v>
                </c:pt>
                <c:pt idx="33">
                  <c:v>1000000</c:v>
                </c:pt>
                <c:pt idx="34">
                  <c:v>1000000</c:v>
                </c:pt>
                <c:pt idx="35">
                  <c:v>1000000</c:v>
                </c:pt>
                <c:pt idx="36">
                  <c:v>1000000</c:v>
                </c:pt>
                <c:pt idx="37">
                  <c:v>1000000</c:v>
                </c:pt>
                <c:pt idx="38">
                  <c:v>1000000</c:v>
                </c:pt>
                <c:pt idx="39">
                  <c:v>1000000</c:v>
                </c:pt>
                <c:pt idx="40">
                  <c:v>1000000</c:v>
                </c:pt>
                <c:pt idx="41">
                  <c:v>1000000</c:v>
                </c:pt>
                <c:pt idx="42">
                  <c:v>1000000</c:v>
                </c:pt>
                <c:pt idx="43">
                  <c:v>1000000</c:v>
                </c:pt>
                <c:pt idx="44">
                  <c:v>1000000</c:v>
                </c:pt>
                <c:pt idx="45">
                  <c:v>1000000</c:v>
                </c:pt>
                <c:pt idx="46">
                  <c:v>1000000</c:v>
                </c:pt>
                <c:pt idx="47">
                  <c:v>1000000</c:v>
                </c:pt>
                <c:pt idx="48">
                  <c:v>1000000</c:v>
                </c:pt>
                <c:pt idx="49">
                  <c:v>1000000</c:v>
                </c:pt>
                <c:pt idx="50">
                  <c:v>1000000</c:v>
                </c:pt>
                <c:pt idx="51">
                  <c:v>1000000</c:v>
                </c:pt>
                <c:pt idx="52">
                  <c:v>1000000</c:v>
                </c:pt>
                <c:pt idx="53">
                  <c:v>1000000</c:v>
                </c:pt>
                <c:pt idx="54">
                  <c:v>1000000</c:v>
                </c:pt>
                <c:pt idx="55">
                  <c:v>1000000</c:v>
                </c:pt>
                <c:pt idx="56">
                  <c:v>1000000</c:v>
                </c:pt>
                <c:pt idx="57">
                  <c:v>1000000</c:v>
                </c:pt>
                <c:pt idx="58">
                  <c:v>1000000</c:v>
                </c:pt>
                <c:pt idx="59">
                  <c:v>1000000</c:v>
                </c:pt>
                <c:pt idx="60">
                  <c:v>1000000</c:v>
                </c:pt>
                <c:pt idx="61">
                  <c:v>1000000</c:v>
                </c:pt>
                <c:pt idx="62">
                  <c:v>1000000</c:v>
                </c:pt>
                <c:pt idx="63">
                  <c:v>1000000</c:v>
                </c:pt>
                <c:pt idx="64">
                  <c:v>1000000</c:v>
                </c:pt>
                <c:pt idx="65">
                  <c:v>1000000</c:v>
                </c:pt>
                <c:pt idx="66">
                  <c:v>1000000</c:v>
                </c:pt>
                <c:pt idx="67">
                  <c:v>1000000</c:v>
                </c:pt>
                <c:pt idx="68">
                  <c:v>1000000</c:v>
                </c:pt>
                <c:pt idx="69">
                  <c:v>1000000</c:v>
                </c:pt>
                <c:pt idx="70">
                  <c:v>1000000</c:v>
                </c:pt>
                <c:pt idx="71">
                  <c:v>1000000</c:v>
                </c:pt>
                <c:pt idx="72">
                  <c:v>1000000</c:v>
                </c:pt>
                <c:pt idx="73">
                  <c:v>1000000</c:v>
                </c:pt>
                <c:pt idx="74">
                  <c:v>1000000</c:v>
                </c:pt>
                <c:pt idx="75">
                  <c:v>1000000</c:v>
                </c:pt>
                <c:pt idx="76">
                  <c:v>1000000</c:v>
                </c:pt>
                <c:pt idx="77">
                  <c:v>1000000</c:v>
                </c:pt>
                <c:pt idx="78">
                  <c:v>1000000</c:v>
                </c:pt>
                <c:pt idx="79">
                  <c:v>1000000</c:v>
                </c:pt>
                <c:pt idx="80">
                  <c:v>1000000</c:v>
                </c:pt>
                <c:pt idx="81">
                  <c:v>1000000</c:v>
                </c:pt>
                <c:pt idx="82">
                  <c:v>1000000</c:v>
                </c:pt>
                <c:pt idx="83">
                  <c:v>1000000</c:v>
                </c:pt>
                <c:pt idx="84">
                  <c:v>1000000</c:v>
                </c:pt>
                <c:pt idx="85">
                  <c:v>1000000</c:v>
                </c:pt>
              </c:numCache>
            </c:numRef>
          </c:val>
          <c:smooth val="0"/>
          <c:extLst>
            <c:ext xmlns:c16="http://schemas.microsoft.com/office/drawing/2014/chart" uri="{C3380CC4-5D6E-409C-BE32-E72D297353CC}">
              <c16:uniqueId val="{0000001B-E756-437C-A374-F075A0E58A8E}"/>
            </c:ext>
          </c:extLst>
        </c:ser>
        <c:dLbls>
          <c:showLegendKey val="0"/>
          <c:showVal val="0"/>
          <c:showCatName val="0"/>
          <c:showSerName val="0"/>
          <c:showPercent val="0"/>
          <c:showBubbleSize val="0"/>
        </c:dLbls>
        <c:marker val="1"/>
        <c:smooth val="0"/>
        <c:axId val="307923576"/>
        <c:axId val="307925928"/>
      </c:lineChart>
      <c:catAx>
        <c:axId val="307923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307925928"/>
        <c:crosses val="autoZero"/>
        <c:auto val="1"/>
        <c:lblAlgn val="ctr"/>
        <c:lblOffset val="100"/>
        <c:tickLblSkip val="12"/>
        <c:noMultiLvlLbl val="0"/>
      </c:catAx>
      <c:valAx>
        <c:axId val="30792592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07923576"/>
        <c:crosses val="autoZero"/>
        <c:crossBetween val="between"/>
      </c:valAx>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plotArea>
    <c:legend>
      <c:legendPos val="b"/>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Monthly Revenue</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8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numLit>
          </c:cat>
          <c:val>
            <c:numLit>
              <c:formatCode>General</c:formatCode>
              <c:ptCount val="84"/>
              <c:pt idx="0">
                <c:v>7797107.2363069542</c:v>
              </c:pt>
              <c:pt idx="1">
                <c:v>12237835.862291116</c:v>
              </c:pt>
              <c:pt idx="2">
                <c:v>17177330.435518187</c:v>
              </c:pt>
              <c:pt idx="3">
                <c:v>38148955.571265087</c:v>
              </c:pt>
              <c:pt idx="4">
                <c:v>43079576.973379605</c:v>
              </c:pt>
              <c:pt idx="5">
                <c:v>44841698.713111021</c:v>
              </c:pt>
              <c:pt idx="6">
                <c:v>46544881.56353794</c:v>
              </c:pt>
              <c:pt idx="7">
                <c:v>51027011.97845301</c:v>
              </c:pt>
              <c:pt idx="8">
                <c:v>56133888.087052412</c:v>
              </c:pt>
              <c:pt idx="9">
                <c:v>76419122.004766166</c:v>
              </c:pt>
              <c:pt idx="10">
                <c:v>81249346.180923298</c:v>
              </c:pt>
              <c:pt idx="11">
                <c:v>83034746.047118753</c:v>
              </c:pt>
              <c:pt idx="12">
                <c:v>84875123.97606118</c:v>
              </c:pt>
              <c:pt idx="13">
                <c:v>90413213.546537742</c:v>
              </c:pt>
              <c:pt idx="14">
                <c:v>96266942.994892716</c:v>
              </c:pt>
              <c:pt idx="15">
                <c:v>117737956.76390076</c:v>
              </c:pt>
              <c:pt idx="16">
                <c:v>122829100.59540343</c:v>
              </c:pt>
              <c:pt idx="17">
                <c:v>124684810.20915516</c:v>
              </c:pt>
              <c:pt idx="18">
                <c:v>126480335.84956583</c:v>
              </c:pt>
              <c:pt idx="19">
                <c:v>131156476.82176447</c:v>
              </c:pt>
              <c:pt idx="20">
                <c:v>135929223.74042651</c:v>
              </c:pt>
              <c:pt idx="21">
                <c:v>156699346.27692044</c:v>
              </c:pt>
              <c:pt idx="22">
                <c:v>161687971.99106738</c:v>
              </c:pt>
              <c:pt idx="23">
                <c:v>163567451.48170471</c:v>
              </c:pt>
              <c:pt idx="24">
                <c:v>166583083.46943712</c:v>
              </c:pt>
              <c:pt idx="25">
                <c:v>171700455.50062793</c:v>
              </c:pt>
              <c:pt idx="26">
                <c:v>176950086.18453541</c:v>
              </c:pt>
              <c:pt idx="27">
                <c:v>198896330.92102262</c:v>
              </c:pt>
              <c:pt idx="28">
                <c:v>204128963.61426163</c:v>
              </c:pt>
              <c:pt idx="29">
                <c:v>206060239.67199275</c:v>
              </c:pt>
              <c:pt idx="30">
                <c:v>208780105.49963772</c:v>
              </c:pt>
              <c:pt idx="31">
                <c:v>213832229.20755783</c:v>
              </c:pt>
              <c:pt idx="32">
                <c:v>218822715.37876791</c:v>
              </c:pt>
              <c:pt idx="33">
                <c:v>240053788.12735477</c:v>
              </c:pt>
              <c:pt idx="34">
                <c:v>245181813.88247856</c:v>
              </c:pt>
              <c:pt idx="35">
                <c:v>247137344.1316103</c:v>
              </c:pt>
              <c:pt idx="36">
                <c:v>250531468.6191563</c:v>
              </c:pt>
              <c:pt idx="37">
                <c:v>255831367.95102987</c:v>
              </c:pt>
              <c:pt idx="38">
                <c:v>261280171.10867441</c:v>
              </c:pt>
              <c:pt idx="39">
                <c:v>283705520.59995025</c:v>
              </c:pt>
              <c:pt idx="40">
                <c:v>289082985.80711299</c:v>
              </c:pt>
              <c:pt idx="41">
                <c:v>291093067.24605769</c:v>
              </c:pt>
              <c:pt idx="42">
                <c:v>293840510.25031447</c:v>
              </c:pt>
              <c:pt idx="43">
                <c:v>299071856.29245192</c:v>
              </c:pt>
              <c:pt idx="44">
                <c:v>304268332.04714513</c:v>
              </c:pt>
              <c:pt idx="45">
                <c:v>325964206.11076266</c:v>
              </c:pt>
              <c:pt idx="46">
                <c:v>331234972.24104786</c:v>
              </c:pt>
              <c:pt idx="47">
                <c:v>333269792.95522118</c:v>
              </c:pt>
              <c:pt idx="48">
                <c:v>336445882.72104943</c:v>
              </c:pt>
              <c:pt idx="49">
                <c:v>342231862.8280918</c:v>
              </c:pt>
              <c:pt idx="50">
                <c:v>347783724.83742058</c:v>
              </c:pt>
              <c:pt idx="51">
                <c:v>370699664.10705328</c:v>
              </c:pt>
              <c:pt idx="52">
                <c:v>376226761.40689057</c:v>
              </c:pt>
              <c:pt idx="53">
                <c:v>378319127.26314545</c:v>
              </c:pt>
              <c:pt idx="54">
                <c:v>380347601.91601872</c:v>
              </c:pt>
              <c:pt idx="55">
                <c:v>384961657.66753024</c:v>
              </c:pt>
              <c:pt idx="56">
                <c:v>390327745.72584862</c:v>
              </c:pt>
              <c:pt idx="57">
                <c:v>412499620.05926985</c:v>
              </c:pt>
              <c:pt idx="58">
                <c:v>417917884.30069208</c:v>
              </c:pt>
              <c:pt idx="59">
                <c:v>420035484.21768022</c:v>
              </c:pt>
              <c:pt idx="60">
                <c:v>422197173.46031642</c:v>
              </c:pt>
              <c:pt idx="61">
                <c:v>426272950.85099107</c:v>
              </c:pt>
              <c:pt idx="62">
                <c:v>432031927.78199786</c:v>
              </c:pt>
              <c:pt idx="63">
                <c:v>455450263.51851469</c:v>
              </c:pt>
              <c:pt idx="64">
                <c:v>461131980.44584018</c:v>
              </c:pt>
              <c:pt idx="65">
                <c:v>463310271.30071163</c:v>
              </c:pt>
              <c:pt idx="66">
                <c:v>465423393.12813377</c:v>
              </c:pt>
              <c:pt idx="67">
                <c:v>468023807.67616695</c:v>
              </c:pt>
              <c:pt idx="68">
                <c:v>473683295.17714316</c:v>
              </c:pt>
              <c:pt idx="69">
                <c:v>496342684.67872423</c:v>
              </c:pt>
              <c:pt idx="70">
                <c:v>501913391.88646632</c:v>
              </c:pt>
              <c:pt idx="71">
                <c:v>504117421.48328561</c:v>
              </c:pt>
              <c:pt idx="72">
                <c:v>506368513.5524801</c:v>
              </c:pt>
              <c:pt idx="73">
                <c:v>509039975.53267378</c:v>
              </c:pt>
              <c:pt idx="74">
                <c:v>515210301.04400623</c:v>
              </c:pt>
              <c:pt idx="75">
                <c:v>539143172.53695893</c:v>
              </c:pt>
              <c:pt idx="76">
                <c:v>544984692.84453642</c:v>
              </c:pt>
              <c:pt idx="77">
                <c:v>547252718.55821085</c:v>
              </c:pt>
              <c:pt idx="78">
                <c:v>549454271.86388695</c:v>
              </c:pt>
              <c:pt idx="79">
                <c:v>551744863.74458635</c:v>
              </c:pt>
              <c:pt idx="80">
                <c:v>557301710.03728759</c:v>
              </c:pt>
              <c:pt idx="81">
                <c:v>580460456.37060583</c:v>
              </c:pt>
              <c:pt idx="82">
                <c:v>586188746.76420832</c:v>
              </c:pt>
              <c:pt idx="83">
                <c:v>588483025.99466956</c:v>
              </c:pt>
            </c:numLit>
          </c:val>
          <c:smooth val="0"/>
          <c:extLst>
            <c:ext xmlns:c16="http://schemas.microsoft.com/office/drawing/2014/chart" uri="{C3380CC4-5D6E-409C-BE32-E72D297353CC}">
              <c16:uniqueId val="{00000000-160F-463F-ACBB-8EAD31516318}"/>
            </c:ext>
          </c:extLst>
        </c:ser>
        <c:ser>
          <c:idx val="1"/>
          <c:order val="1"/>
          <c:tx>
            <c:v>Monthly Expenses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Lit>
              <c:formatCode>General</c:formatCode>
              <c:ptCount val="8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numLit>
          </c:cat>
          <c:val>
            <c:numLit>
              <c:formatCode>General</c:formatCode>
              <c:ptCount val="84"/>
              <c:pt idx="0">
                <c:v>6435027.6939393254</c:v>
              </c:pt>
              <c:pt idx="1">
                <c:v>11440052.755149998</c:v>
              </c:pt>
              <c:pt idx="2">
                <c:v>16429362.4252702</c:v>
              </c:pt>
              <c:pt idx="3">
                <c:v>21543104.452239517</c:v>
              </c:pt>
              <c:pt idx="4">
                <c:v>30567516.763975516</c:v>
              </c:pt>
              <c:pt idx="5">
                <c:v>37583378.480586633</c:v>
              </c:pt>
              <c:pt idx="6">
                <c:v>42675843.24504371</c:v>
              </c:pt>
              <c:pt idx="7">
                <c:v>47560071.795196824</c:v>
              </c:pt>
              <c:pt idx="8">
                <c:v>52432240.649429567</c:v>
              </c:pt>
              <c:pt idx="9">
                <c:v>57495106.043989234</c:v>
              </c:pt>
              <c:pt idx="10">
                <c:v>65450004.972651727</c:v>
              </c:pt>
              <c:pt idx="11">
                <c:v>72660710.230834335</c:v>
              </c:pt>
              <c:pt idx="12">
                <c:v>79231754.731357336</c:v>
              </c:pt>
              <c:pt idx="13">
                <c:v>84336579.847310573</c:v>
              </c:pt>
              <c:pt idx="14">
                <c:v>89424403.127461031</c:v>
              </c:pt>
              <c:pt idx="15">
                <c:v>94643129.110669285</c:v>
              </c:pt>
              <c:pt idx="16">
                <c:v>104804050.45513763</c:v>
              </c:pt>
              <c:pt idx="17">
                <c:v>112719526.06535514</c:v>
              </c:pt>
              <c:pt idx="18">
                <c:v>117915446.42235009</c:v>
              </c:pt>
              <c:pt idx="19">
                <c:v>122902152.26861654</c:v>
              </c:pt>
              <c:pt idx="20">
                <c:v>127875459.80201255</c:v>
              </c:pt>
              <c:pt idx="21">
                <c:v>133042773.36776122</c:v>
              </c:pt>
              <c:pt idx="22">
                <c:v>141206719.78736335</c:v>
              </c:pt>
              <c:pt idx="23">
                <c:v>148068517.24136722</c:v>
              </c:pt>
              <c:pt idx="24">
                <c:v>155162504.88714582</c:v>
              </c:pt>
              <c:pt idx="25">
                <c:v>160641067.42576295</c:v>
              </c:pt>
              <c:pt idx="26">
                <c:v>166096944.49965128</c:v>
              </c:pt>
              <c:pt idx="27">
                <c:v>172811814.32858232</c:v>
              </c:pt>
              <c:pt idx="28">
                <c:v>182996941.50932202</c:v>
              </c:pt>
              <c:pt idx="29">
                <c:v>190587376.46315527</c:v>
              </c:pt>
              <c:pt idx="30">
                <c:v>196172716.73034477</c:v>
              </c:pt>
              <c:pt idx="31">
                <c:v>201546667.46656641</c:v>
              </c:pt>
              <c:pt idx="32">
                <c:v>206901258.79739332</c:v>
              </c:pt>
              <c:pt idx="33">
                <c:v>213312834.00740778</c:v>
              </c:pt>
              <c:pt idx="34">
                <c:v>222189876.23217097</c:v>
              </c:pt>
              <c:pt idx="35">
                <c:v>229506705.85765085</c:v>
              </c:pt>
              <c:pt idx="36">
                <c:v>236824263.74880385</c:v>
              </c:pt>
              <c:pt idx="37">
                <c:v>242469522.94235134</c:v>
              </c:pt>
              <c:pt idx="38">
                <c:v>248090619.30507293</c:v>
              </c:pt>
              <c:pt idx="39">
                <c:v>255278841.40264851</c:v>
              </c:pt>
              <c:pt idx="40">
                <c:v>265789394.21326557</c:v>
              </c:pt>
              <c:pt idx="41">
                <c:v>273643420.0732525</c:v>
              </c:pt>
              <c:pt idx="42">
                <c:v>279400317.0864448</c:v>
              </c:pt>
              <c:pt idx="43">
                <c:v>284941663.72769099</c:v>
              </c:pt>
              <c:pt idx="44">
                <c:v>290462180.11363602</c:v>
              </c:pt>
              <c:pt idx="45">
                <c:v>296995806.29852563</c:v>
              </c:pt>
              <c:pt idx="46">
                <c:v>306152283.53547776</c:v>
              </c:pt>
              <c:pt idx="47">
                <c:v>313730367.3775807</c:v>
              </c:pt>
              <c:pt idx="48">
                <c:v>321484072.55996472</c:v>
              </c:pt>
              <c:pt idx="49">
                <c:v>327445600.59713727</c:v>
              </c:pt>
              <c:pt idx="50">
                <c:v>333378880.80163729</c:v>
              </c:pt>
              <c:pt idx="51">
                <c:v>340600056.86741918</c:v>
              </c:pt>
              <c:pt idx="52">
                <c:v>351948731.54923427</c:v>
              </c:pt>
              <c:pt idx="53">
                <c:v>360117512.5528729</c:v>
              </c:pt>
              <c:pt idx="54">
                <c:v>366202497.4711048</c:v>
              </c:pt>
              <c:pt idx="55">
                <c:v>372067856.57283771</c:v>
              </c:pt>
              <c:pt idx="56">
                <c:v>377908155.9408406</c:v>
              </c:pt>
              <c:pt idx="57">
                <c:v>383972815.91387135</c:v>
              </c:pt>
              <c:pt idx="58">
                <c:v>392775602.30781001</c:v>
              </c:pt>
              <c:pt idx="59">
                <c:v>400703332.34210008</c:v>
              </c:pt>
              <c:pt idx="60">
                <c:v>408831493.1339556</c:v>
              </c:pt>
              <c:pt idx="61">
                <c:v>415072253.29940939</c:v>
              </c:pt>
              <c:pt idx="62">
                <c:v>421281726.24202341</c:v>
              </c:pt>
              <c:pt idx="63">
                <c:v>427694825.89953446</c:v>
              </c:pt>
              <c:pt idx="64">
                <c:v>437619934.36815327</c:v>
              </c:pt>
              <c:pt idx="65">
                <c:v>446165680.21568596</c:v>
              </c:pt>
              <c:pt idx="66">
                <c:v>452538952.28330272</c:v>
              </c:pt>
              <c:pt idx="67">
                <c:v>458688367.85205221</c:v>
              </c:pt>
              <c:pt idx="68">
                <c:v>464809603.01185888</c:v>
              </c:pt>
              <c:pt idx="69">
                <c:v>471164487.23095626</c:v>
              </c:pt>
              <c:pt idx="70">
                <c:v>478169692.70806891</c:v>
              </c:pt>
              <c:pt idx="71">
                <c:v>486538138.66142315</c:v>
              </c:pt>
              <c:pt idx="72">
                <c:v>495037324.58409023</c:v>
              </c:pt>
              <c:pt idx="73">
                <c:v>501549012.93262726</c:v>
              </c:pt>
              <c:pt idx="74">
                <c:v>508026190.15867823</c:v>
              </c:pt>
              <c:pt idx="75">
                <c:v>514723638.21713322</c:v>
              </c:pt>
              <c:pt idx="76">
                <c:v>523523793.49680972</c:v>
              </c:pt>
              <c:pt idx="77">
                <c:v>532638234.28016496</c:v>
              </c:pt>
              <c:pt idx="78">
                <c:v>539291999.94656467</c:v>
              </c:pt>
              <c:pt idx="79">
                <c:v>545717601.90977967</c:v>
              </c:pt>
              <c:pt idx="80">
                <c:v>552111709.40130782</c:v>
              </c:pt>
              <c:pt idx="81">
                <c:v>558749180.23758304</c:v>
              </c:pt>
              <c:pt idx="82">
                <c:v>565649782.68115735</c:v>
              </c:pt>
              <c:pt idx="83">
                <c:v>574048878.27173531</c:v>
              </c:pt>
            </c:numLit>
          </c:val>
          <c:smooth val="0"/>
          <c:extLst>
            <c:ext xmlns:c16="http://schemas.microsoft.com/office/drawing/2014/chart" uri="{C3380CC4-5D6E-409C-BE32-E72D297353CC}">
              <c16:uniqueId val="{00000001-160F-463F-ACBB-8EAD31516318}"/>
            </c:ext>
          </c:extLst>
        </c:ser>
        <c:dLbls>
          <c:showLegendKey val="0"/>
          <c:showVal val="0"/>
          <c:showCatName val="0"/>
          <c:showSerName val="0"/>
          <c:showPercent val="0"/>
          <c:showBubbleSize val="0"/>
        </c:dLbls>
        <c:marker val="1"/>
        <c:smooth val="0"/>
        <c:axId val="307926712"/>
        <c:axId val="307927496"/>
      </c:lineChart>
      <c:catAx>
        <c:axId val="307926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07927496"/>
        <c:crosses val="autoZero"/>
        <c:auto val="1"/>
        <c:lblAlgn val="ctr"/>
        <c:lblOffset val="100"/>
        <c:tickLblSkip val="6"/>
        <c:noMultiLvlLbl val="0"/>
      </c:catAx>
      <c:valAx>
        <c:axId val="307927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7926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chemeClr val="tx1">
                    <a:lumMod val="65000"/>
                    <a:lumOff val="35000"/>
                  </a:schemeClr>
                </a:solidFill>
                <a:latin typeface="+mn-lt"/>
                <a:ea typeface="+mn-ea"/>
                <a:cs typeface="+mn-cs"/>
              </a:defRPr>
            </a:pPr>
            <a:r>
              <a:rPr lang="en-US" sz="3200"/>
              <a:t>Monthly Cash Balances: 2018-2024</a:t>
            </a:r>
          </a:p>
        </c:rich>
      </c:tx>
      <c:overlay val="0"/>
      <c:spPr>
        <a:noFill/>
        <a:ln>
          <a:noFill/>
        </a:ln>
        <a:effectLst/>
      </c:spPr>
    </c:title>
    <c:autoTitleDeleted val="0"/>
    <c:plotArea>
      <c:layout>
        <c:manualLayout>
          <c:layoutTarget val="inner"/>
          <c:xMode val="edge"/>
          <c:yMode val="edge"/>
          <c:x val="8.2484709207733126E-2"/>
          <c:y val="8.1324538299575005E-2"/>
          <c:w val="0.90126357276071978"/>
          <c:h val="0.80937729962273708"/>
        </c:manualLayout>
      </c:layout>
      <c:lineChart>
        <c:grouping val="standard"/>
        <c:varyColors val="0"/>
        <c:ser>
          <c:idx val="0"/>
          <c:order val="0"/>
          <c:tx>
            <c:v>Month-end Cash</c:v>
          </c:tx>
          <c:spPr>
            <a:ln w="28575" cap="rnd">
              <a:solidFill>
                <a:srgbClr val="008000"/>
              </a:solidFill>
              <a:round/>
            </a:ln>
            <a:effectLst/>
          </c:spPr>
          <c:marker>
            <c:symbol val="circle"/>
            <c:size val="9"/>
            <c:spPr>
              <a:solidFill>
                <a:sysClr val="window" lastClr="FFFFFF"/>
              </a:solidFill>
              <a:ln w="9525">
                <a:solidFill>
                  <a:schemeClr val="tx1"/>
                </a:solidFill>
              </a:ln>
              <a:effectLst/>
            </c:spPr>
          </c:marker>
          <c:dPt>
            <c:idx val="0"/>
            <c:marker>
              <c:symbol val="circle"/>
              <c:size val="11"/>
              <c:spPr>
                <a:solidFill>
                  <a:srgbClr val="FF0000"/>
                </a:solidFill>
                <a:ln w="9525">
                  <a:solidFill>
                    <a:schemeClr val="tx1"/>
                  </a:solidFill>
                </a:ln>
                <a:effectLst/>
              </c:spPr>
            </c:marker>
            <c:bubble3D val="0"/>
            <c:extLst>
              <c:ext xmlns:c16="http://schemas.microsoft.com/office/drawing/2014/chart" uri="{C3380CC4-5D6E-409C-BE32-E72D297353CC}">
                <c16:uniqueId val="{00000000-E9BE-4ACD-968E-4F0188E98109}"/>
              </c:ext>
            </c:extLst>
          </c:dPt>
          <c:dPt>
            <c:idx val="3"/>
            <c:marker>
              <c:spPr>
                <a:solidFill>
                  <a:schemeClr val="accent5">
                    <a:lumMod val="50000"/>
                  </a:schemeClr>
                </a:solidFill>
                <a:ln w="9525">
                  <a:solidFill>
                    <a:schemeClr val="accent5">
                      <a:lumMod val="50000"/>
                    </a:schemeClr>
                  </a:solidFill>
                </a:ln>
                <a:effectLst/>
              </c:spPr>
            </c:marker>
            <c:bubble3D val="0"/>
            <c:extLst>
              <c:ext xmlns:c16="http://schemas.microsoft.com/office/drawing/2014/chart" uri="{C3380CC4-5D6E-409C-BE32-E72D297353CC}">
                <c16:uniqueId val="{00000001-E9BE-4ACD-968E-4F0188E98109}"/>
              </c:ext>
            </c:extLst>
          </c:dPt>
          <c:dPt>
            <c:idx val="6"/>
            <c:marker>
              <c:spPr>
                <a:solidFill>
                  <a:schemeClr val="bg1"/>
                </a:solidFill>
                <a:ln w="9525">
                  <a:solidFill>
                    <a:schemeClr val="tx1"/>
                  </a:solidFill>
                </a:ln>
                <a:effectLst/>
              </c:spPr>
            </c:marker>
            <c:bubble3D val="0"/>
            <c:extLst>
              <c:ext xmlns:c16="http://schemas.microsoft.com/office/drawing/2014/chart" uri="{C3380CC4-5D6E-409C-BE32-E72D297353CC}">
                <c16:uniqueId val="{00000002-E9BE-4ACD-968E-4F0188E98109}"/>
              </c:ext>
            </c:extLst>
          </c:dPt>
          <c:dPt>
            <c:idx val="8"/>
            <c:marker>
              <c:spPr>
                <a:solidFill>
                  <a:srgbClr val="002060"/>
                </a:solidFill>
                <a:ln w="9525">
                  <a:solidFill>
                    <a:schemeClr val="accent5">
                      <a:lumMod val="50000"/>
                    </a:schemeClr>
                  </a:solidFill>
                </a:ln>
                <a:effectLst/>
              </c:spPr>
            </c:marker>
            <c:bubble3D val="0"/>
            <c:extLst>
              <c:ext xmlns:c16="http://schemas.microsoft.com/office/drawing/2014/chart" uri="{C3380CC4-5D6E-409C-BE32-E72D297353CC}">
                <c16:uniqueId val="{00000003-E9BE-4ACD-968E-4F0188E98109}"/>
              </c:ext>
            </c:extLst>
          </c:dPt>
          <c:dPt>
            <c:idx val="12"/>
            <c:marker>
              <c:symbol val="circle"/>
              <c:size val="11"/>
              <c:spPr>
                <a:solidFill>
                  <a:srgbClr val="FF0000"/>
                </a:solidFill>
                <a:ln w="9525">
                  <a:solidFill>
                    <a:schemeClr val="tx1"/>
                  </a:solidFill>
                </a:ln>
                <a:effectLst/>
              </c:spPr>
            </c:marker>
            <c:bubble3D val="0"/>
            <c:extLst>
              <c:ext xmlns:c16="http://schemas.microsoft.com/office/drawing/2014/chart" uri="{C3380CC4-5D6E-409C-BE32-E72D297353CC}">
                <c16:uniqueId val="{00000004-E9BE-4ACD-968E-4F0188E98109}"/>
              </c:ext>
            </c:extLst>
          </c:dPt>
          <c:dPt>
            <c:idx val="15"/>
            <c:marker>
              <c:spPr>
                <a:solidFill>
                  <a:schemeClr val="accent5">
                    <a:lumMod val="50000"/>
                  </a:schemeClr>
                </a:solidFill>
                <a:ln w="9525">
                  <a:solidFill>
                    <a:schemeClr val="accent4">
                      <a:lumMod val="50000"/>
                    </a:schemeClr>
                  </a:solidFill>
                </a:ln>
                <a:effectLst/>
              </c:spPr>
            </c:marker>
            <c:bubble3D val="0"/>
            <c:extLst>
              <c:ext xmlns:c16="http://schemas.microsoft.com/office/drawing/2014/chart" uri="{C3380CC4-5D6E-409C-BE32-E72D297353CC}">
                <c16:uniqueId val="{00000005-E9BE-4ACD-968E-4F0188E98109}"/>
              </c:ext>
            </c:extLst>
          </c:dPt>
          <c:dPt>
            <c:idx val="21"/>
            <c:marker>
              <c:spPr>
                <a:solidFill>
                  <a:schemeClr val="accent5">
                    <a:lumMod val="50000"/>
                  </a:schemeClr>
                </a:solidFill>
                <a:ln w="9525">
                  <a:solidFill>
                    <a:schemeClr val="tx1"/>
                  </a:solidFill>
                </a:ln>
                <a:effectLst/>
              </c:spPr>
            </c:marker>
            <c:bubble3D val="0"/>
            <c:extLst>
              <c:ext xmlns:c16="http://schemas.microsoft.com/office/drawing/2014/chart" uri="{C3380CC4-5D6E-409C-BE32-E72D297353CC}">
                <c16:uniqueId val="{00000006-E9BE-4ACD-968E-4F0188E98109}"/>
              </c:ext>
            </c:extLst>
          </c:dPt>
          <c:dPt>
            <c:idx val="24"/>
            <c:marker>
              <c:symbol val="circle"/>
              <c:size val="11"/>
              <c:spPr>
                <a:solidFill>
                  <a:srgbClr val="FF0000"/>
                </a:solidFill>
                <a:ln w="9525">
                  <a:solidFill>
                    <a:schemeClr val="tx1"/>
                  </a:solidFill>
                </a:ln>
                <a:effectLst/>
              </c:spPr>
            </c:marker>
            <c:bubble3D val="0"/>
            <c:extLst>
              <c:ext xmlns:c16="http://schemas.microsoft.com/office/drawing/2014/chart" uri="{C3380CC4-5D6E-409C-BE32-E72D297353CC}">
                <c16:uniqueId val="{00000007-E9BE-4ACD-968E-4F0188E98109}"/>
              </c:ext>
            </c:extLst>
          </c:dPt>
          <c:dPt>
            <c:idx val="27"/>
            <c:marker>
              <c:spPr>
                <a:solidFill>
                  <a:srgbClr val="002060"/>
                </a:solidFill>
                <a:ln w="9525">
                  <a:solidFill>
                    <a:schemeClr val="tx1"/>
                  </a:solidFill>
                </a:ln>
                <a:effectLst/>
              </c:spPr>
            </c:marker>
            <c:bubble3D val="0"/>
            <c:extLst>
              <c:ext xmlns:c16="http://schemas.microsoft.com/office/drawing/2014/chart" uri="{C3380CC4-5D6E-409C-BE32-E72D297353CC}">
                <c16:uniqueId val="{00000008-E9BE-4ACD-968E-4F0188E98109}"/>
              </c:ext>
            </c:extLst>
          </c:dPt>
          <c:dPt>
            <c:idx val="33"/>
            <c:marker>
              <c:spPr>
                <a:solidFill>
                  <a:srgbClr val="002060"/>
                </a:solidFill>
                <a:ln w="9525">
                  <a:solidFill>
                    <a:schemeClr val="tx1"/>
                  </a:solidFill>
                </a:ln>
                <a:effectLst/>
              </c:spPr>
            </c:marker>
            <c:bubble3D val="0"/>
            <c:extLst>
              <c:ext xmlns:c16="http://schemas.microsoft.com/office/drawing/2014/chart" uri="{C3380CC4-5D6E-409C-BE32-E72D297353CC}">
                <c16:uniqueId val="{00000009-E9BE-4ACD-968E-4F0188E98109}"/>
              </c:ext>
            </c:extLst>
          </c:dPt>
          <c:dPt>
            <c:idx val="36"/>
            <c:marker>
              <c:symbol val="circle"/>
              <c:size val="11"/>
              <c:spPr>
                <a:solidFill>
                  <a:srgbClr val="FF0000"/>
                </a:solidFill>
                <a:ln w="9525">
                  <a:solidFill>
                    <a:schemeClr val="tx1"/>
                  </a:solidFill>
                </a:ln>
                <a:effectLst/>
              </c:spPr>
            </c:marker>
            <c:bubble3D val="0"/>
            <c:extLst>
              <c:ext xmlns:c16="http://schemas.microsoft.com/office/drawing/2014/chart" uri="{C3380CC4-5D6E-409C-BE32-E72D297353CC}">
                <c16:uniqueId val="{0000000A-E9BE-4ACD-968E-4F0188E98109}"/>
              </c:ext>
            </c:extLst>
          </c:dPt>
          <c:dPt>
            <c:idx val="39"/>
            <c:marker>
              <c:spPr>
                <a:solidFill>
                  <a:schemeClr val="accent5">
                    <a:lumMod val="50000"/>
                  </a:schemeClr>
                </a:solidFill>
                <a:ln w="9525">
                  <a:solidFill>
                    <a:schemeClr val="tx1"/>
                  </a:solidFill>
                </a:ln>
                <a:effectLst/>
              </c:spPr>
            </c:marker>
            <c:bubble3D val="0"/>
            <c:extLst>
              <c:ext xmlns:c16="http://schemas.microsoft.com/office/drawing/2014/chart" uri="{C3380CC4-5D6E-409C-BE32-E72D297353CC}">
                <c16:uniqueId val="{0000000B-E9BE-4ACD-968E-4F0188E98109}"/>
              </c:ext>
            </c:extLst>
          </c:dPt>
          <c:dPt>
            <c:idx val="45"/>
            <c:marker>
              <c:spPr>
                <a:solidFill>
                  <a:srgbClr val="002060"/>
                </a:solidFill>
                <a:ln w="9525">
                  <a:solidFill>
                    <a:schemeClr val="tx1"/>
                  </a:solidFill>
                </a:ln>
                <a:effectLst/>
              </c:spPr>
            </c:marker>
            <c:bubble3D val="0"/>
            <c:extLst>
              <c:ext xmlns:c16="http://schemas.microsoft.com/office/drawing/2014/chart" uri="{C3380CC4-5D6E-409C-BE32-E72D297353CC}">
                <c16:uniqueId val="{0000000C-E9BE-4ACD-968E-4F0188E98109}"/>
              </c:ext>
            </c:extLst>
          </c:dPt>
          <c:dPt>
            <c:idx val="48"/>
            <c:marker>
              <c:symbol val="circle"/>
              <c:size val="11"/>
              <c:spPr>
                <a:solidFill>
                  <a:srgbClr val="FF0000"/>
                </a:solidFill>
                <a:ln w="9525">
                  <a:solidFill>
                    <a:schemeClr val="tx1"/>
                  </a:solidFill>
                </a:ln>
                <a:effectLst/>
              </c:spPr>
            </c:marker>
            <c:bubble3D val="0"/>
            <c:extLst>
              <c:ext xmlns:c16="http://schemas.microsoft.com/office/drawing/2014/chart" uri="{C3380CC4-5D6E-409C-BE32-E72D297353CC}">
                <c16:uniqueId val="{0000000D-E9BE-4ACD-968E-4F0188E98109}"/>
              </c:ext>
            </c:extLst>
          </c:dPt>
          <c:dPt>
            <c:idx val="51"/>
            <c:marker>
              <c:spPr>
                <a:solidFill>
                  <a:srgbClr val="002060"/>
                </a:solidFill>
                <a:ln w="9525">
                  <a:solidFill>
                    <a:schemeClr val="tx1"/>
                  </a:solidFill>
                </a:ln>
                <a:effectLst/>
              </c:spPr>
            </c:marker>
            <c:bubble3D val="0"/>
            <c:extLst>
              <c:ext xmlns:c16="http://schemas.microsoft.com/office/drawing/2014/chart" uri="{C3380CC4-5D6E-409C-BE32-E72D297353CC}">
                <c16:uniqueId val="{0000000E-E9BE-4ACD-968E-4F0188E98109}"/>
              </c:ext>
            </c:extLst>
          </c:dPt>
          <c:dPt>
            <c:idx val="57"/>
            <c:marker>
              <c:spPr>
                <a:solidFill>
                  <a:schemeClr val="accent5">
                    <a:lumMod val="50000"/>
                  </a:schemeClr>
                </a:solidFill>
                <a:ln w="9525">
                  <a:solidFill>
                    <a:schemeClr val="tx1"/>
                  </a:solidFill>
                </a:ln>
                <a:effectLst/>
              </c:spPr>
            </c:marker>
            <c:bubble3D val="0"/>
            <c:extLst>
              <c:ext xmlns:c16="http://schemas.microsoft.com/office/drawing/2014/chart" uri="{C3380CC4-5D6E-409C-BE32-E72D297353CC}">
                <c16:uniqueId val="{0000000F-E9BE-4ACD-968E-4F0188E98109}"/>
              </c:ext>
            </c:extLst>
          </c:dPt>
          <c:dPt>
            <c:idx val="60"/>
            <c:marker>
              <c:symbol val="circle"/>
              <c:size val="11"/>
              <c:spPr>
                <a:solidFill>
                  <a:srgbClr val="FF0000"/>
                </a:solidFill>
                <a:ln w="9525">
                  <a:solidFill>
                    <a:schemeClr val="tx1"/>
                  </a:solidFill>
                </a:ln>
                <a:effectLst/>
              </c:spPr>
            </c:marker>
            <c:bubble3D val="0"/>
            <c:extLst>
              <c:ext xmlns:c16="http://schemas.microsoft.com/office/drawing/2014/chart" uri="{C3380CC4-5D6E-409C-BE32-E72D297353CC}">
                <c16:uniqueId val="{00000010-E9BE-4ACD-968E-4F0188E98109}"/>
              </c:ext>
            </c:extLst>
          </c:dPt>
          <c:dPt>
            <c:idx val="63"/>
            <c:marker>
              <c:spPr>
                <a:solidFill>
                  <a:schemeClr val="accent5">
                    <a:lumMod val="50000"/>
                  </a:schemeClr>
                </a:solidFill>
                <a:ln w="9525">
                  <a:solidFill>
                    <a:schemeClr val="tx1"/>
                  </a:solidFill>
                </a:ln>
                <a:effectLst/>
              </c:spPr>
            </c:marker>
            <c:bubble3D val="0"/>
            <c:extLst>
              <c:ext xmlns:c16="http://schemas.microsoft.com/office/drawing/2014/chart" uri="{C3380CC4-5D6E-409C-BE32-E72D297353CC}">
                <c16:uniqueId val="{00000011-E9BE-4ACD-968E-4F0188E98109}"/>
              </c:ext>
            </c:extLst>
          </c:dPt>
          <c:dPt>
            <c:idx val="69"/>
            <c:marker>
              <c:spPr>
                <a:solidFill>
                  <a:schemeClr val="accent5">
                    <a:lumMod val="50000"/>
                  </a:schemeClr>
                </a:solidFill>
                <a:ln w="9525">
                  <a:solidFill>
                    <a:schemeClr val="tx1"/>
                  </a:solidFill>
                </a:ln>
                <a:effectLst/>
              </c:spPr>
            </c:marker>
            <c:bubble3D val="0"/>
            <c:extLst>
              <c:ext xmlns:c16="http://schemas.microsoft.com/office/drawing/2014/chart" uri="{C3380CC4-5D6E-409C-BE32-E72D297353CC}">
                <c16:uniqueId val="{00000012-E9BE-4ACD-968E-4F0188E98109}"/>
              </c:ext>
            </c:extLst>
          </c:dPt>
          <c:dPt>
            <c:idx val="72"/>
            <c:marker>
              <c:symbol val="circle"/>
              <c:size val="11"/>
              <c:spPr>
                <a:solidFill>
                  <a:srgbClr val="FF0000"/>
                </a:solidFill>
                <a:ln w="9525">
                  <a:solidFill>
                    <a:schemeClr val="tx1"/>
                  </a:solidFill>
                </a:ln>
                <a:effectLst/>
              </c:spPr>
            </c:marker>
            <c:bubble3D val="0"/>
            <c:extLst>
              <c:ext xmlns:c16="http://schemas.microsoft.com/office/drawing/2014/chart" uri="{C3380CC4-5D6E-409C-BE32-E72D297353CC}">
                <c16:uniqueId val="{00000013-E9BE-4ACD-968E-4F0188E98109}"/>
              </c:ext>
            </c:extLst>
          </c:dPt>
          <c:dPt>
            <c:idx val="75"/>
            <c:marker>
              <c:spPr>
                <a:solidFill>
                  <a:schemeClr val="accent5">
                    <a:lumMod val="50000"/>
                  </a:schemeClr>
                </a:solidFill>
                <a:ln w="9525">
                  <a:solidFill>
                    <a:schemeClr val="tx1"/>
                  </a:solidFill>
                </a:ln>
                <a:effectLst/>
              </c:spPr>
            </c:marker>
            <c:bubble3D val="0"/>
            <c:extLst>
              <c:ext xmlns:c16="http://schemas.microsoft.com/office/drawing/2014/chart" uri="{C3380CC4-5D6E-409C-BE32-E72D297353CC}">
                <c16:uniqueId val="{00000014-E9BE-4ACD-968E-4F0188E98109}"/>
              </c:ext>
            </c:extLst>
          </c:dPt>
          <c:dPt>
            <c:idx val="81"/>
            <c:marker>
              <c:spPr>
                <a:solidFill>
                  <a:srgbClr val="002060"/>
                </a:solidFill>
                <a:ln w="9525">
                  <a:solidFill>
                    <a:schemeClr val="tx1"/>
                  </a:solidFill>
                </a:ln>
                <a:effectLst/>
              </c:spPr>
            </c:marker>
            <c:bubble3D val="0"/>
            <c:extLst>
              <c:ext xmlns:c16="http://schemas.microsoft.com/office/drawing/2014/chart" uri="{C3380CC4-5D6E-409C-BE32-E72D297353CC}">
                <c16:uniqueId val="{00000015-E9BE-4ACD-968E-4F0188E98109}"/>
              </c:ext>
            </c:extLst>
          </c:dPt>
          <c:dPt>
            <c:idx val="83"/>
            <c:marker>
              <c:symbol val="circle"/>
              <c:size val="10"/>
              <c:spPr>
                <a:solidFill>
                  <a:schemeClr val="bg1"/>
                </a:solidFill>
                <a:ln w="0">
                  <a:solidFill>
                    <a:schemeClr val="tx1"/>
                  </a:solidFill>
                </a:ln>
                <a:effectLst/>
              </c:spPr>
            </c:marker>
            <c:bubble3D val="0"/>
            <c:extLst>
              <c:ext xmlns:c16="http://schemas.microsoft.com/office/drawing/2014/chart" uri="{C3380CC4-5D6E-409C-BE32-E72D297353CC}">
                <c16:uniqueId val="{00000016-E9BE-4ACD-968E-4F0188E98109}"/>
              </c:ext>
            </c:extLst>
          </c:dPt>
          <c:dPt>
            <c:idx val="84"/>
            <c:marker>
              <c:symbol val="circle"/>
              <c:size val="10"/>
              <c:spPr>
                <a:solidFill>
                  <a:srgbClr val="FF0000"/>
                </a:solidFill>
                <a:ln w="31750">
                  <a:solidFill>
                    <a:schemeClr val="tx1"/>
                  </a:solidFill>
                </a:ln>
                <a:effectLst/>
              </c:spPr>
            </c:marker>
            <c:bubble3D val="0"/>
            <c:spPr>
              <a:ln w="15875" cap="rnd">
                <a:solidFill>
                  <a:srgbClr val="008000"/>
                </a:solidFill>
                <a:round/>
              </a:ln>
              <a:effectLst/>
            </c:spPr>
            <c:extLst>
              <c:ext xmlns:c16="http://schemas.microsoft.com/office/drawing/2014/chart" uri="{C3380CC4-5D6E-409C-BE32-E72D297353CC}">
                <c16:uniqueId val="{00000018-E9BE-4ACD-968E-4F0188E98109}"/>
              </c:ext>
            </c:extLst>
          </c:dPt>
          <c:cat>
            <c:numRef>
              <c:f>BurnRate!$C$8:$CI$8</c:f>
              <c:numCache>
                <c:formatCode>mmm\-yy</c:formatCode>
                <c:ptCount val="8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pt idx="72">
                  <c:v>46753</c:v>
                </c:pt>
                <c:pt idx="73">
                  <c:v>46784</c:v>
                </c:pt>
                <c:pt idx="74">
                  <c:v>46813</c:v>
                </c:pt>
                <c:pt idx="75">
                  <c:v>46844</c:v>
                </c:pt>
                <c:pt idx="76">
                  <c:v>46874</c:v>
                </c:pt>
                <c:pt idx="77">
                  <c:v>46905</c:v>
                </c:pt>
                <c:pt idx="78">
                  <c:v>46935</c:v>
                </c:pt>
                <c:pt idx="79">
                  <c:v>46966</c:v>
                </c:pt>
                <c:pt idx="80">
                  <c:v>46997</c:v>
                </c:pt>
                <c:pt idx="81">
                  <c:v>47027</c:v>
                </c:pt>
                <c:pt idx="82">
                  <c:v>47058</c:v>
                </c:pt>
                <c:pt idx="83">
                  <c:v>47088</c:v>
                </c:pt>
                <c:pt idx="84">
                  <c:v>47119</c:v>
                </c:pt>
              </c:numCache>
            </c:numRef>
          </c:cat>
          <c:val>
            <c:numRef>
              <c:f>BurnRate!$C$9:$CI$9</c:f>
              <c:numCache>
                <c:formatCode>_(* #,##0_);_(* \(#,##0\);_(* "-"??_);_(@_)</c:formatCode>
                <c:ptCount val="8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numCache>
            </c:numRef>
          </c:val>
          <c:smooth val="0"/>
          <c:extLst>
            <c:ext xmlns:c16="http://schemas.microsoft.com/office/drawing/2014/chart" uri="{C3380CC4-5D6E-409C-BE32-E72D297353CC}">
              <c16:uniqueId val="{00000019-E9BE-4ACD-968E-4F0188E98109}"/>
            </c:ext>
          </c:extLst>
        </c:ser>
        <c:ser>
          <c:idx val="1"/>
          <c:order val="1"/>
          <c:tx>
            <c:v>Jan 1 Cash Target</c:v>
          </c:tx>
          <c:spPr>
            <a:ln w="38100" cap="rnd">
              <a:solidFill>
                <a:srgbClr val="FF0000"/>
              </a:solidFill>
              <a:prstDash val="sysDash"/>
              <a:round/>
            </a:ln>
            <a:effectLst/>
          </c:spPr>
          <c:marker>
            <c:symbol val="none"/>
          </c:marker>
          <c:cat>
            <c:numRef>
              <c:f>BurnRate!$C$8:$CI$8</c:f>
              <c:numCache>
                <c:formatCode>mmm\-yy</c:formatCode>
                <c:ptCount val="8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pt idx="72">
                  <c:v>46753</c:v>
                </c:pt>
                <c:pt idx="73">
                  <c:v>46784</c:v>
                </c:pt>
                <c:pt idx="74">
                  <c:v>46813</c:v>
                </c:pt>
                <c:pt idx="75">
                  <c:v>46844</c:v>
                </c:pt>
                <c:pt idx="76">
                  <c:v>46874</c:v>
                </c:pt>
                <c:pt idx="77">
                  <c:v>46905</c:v>
                </c:pt>
                <c:pt idx="78">
                  <c:v>46935</c:v>
                </c:pt>
                <c:pt idx="79">
                  <c:v>46966</c:v>
                </c:pt>
                <c:pt idx="80">
                  <c:v>46997</c:v>
                </c:pt>
                <c:pt idx="81">
                  <c:v>47027</c:v>
                </c:pt>
                <c:pt idx="82">
                  <c:v>47058</c:v>
                </c:pt>
                <c:pt idx="83">
                  <c:v>47088</c:v>
                </c:pt>
                <c:pt idx="84">
                  <c:v>47119</c:v>
                </c:pt>
              </c:numCache>
            </c:numRef>
          </c:cat>
          <c:val>
            <c:numRef>
              <c:f>BurnRate!$C$150:$CI$150</c:f>
              <c:numCache>
                <c:formatCode>_(* #,##0_);_(* \(#,##0\);_(* "-"??_);_(@_)</c:formatCode>
                <c:ptCount val="85"/>
                <c:pt idx="0" formatCode="_(* #,##0.00_);_(* \(#,##0.00\);_(* &quot;-&quot;??_);_(@_)">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formatCode="_(* #,##0.00_);_(* \(#,##0.00\);_(* &quot;-&quot;??_);_(@_)">
                  <c:v>0</c:v>
                </c:pt>
                <c:pt idx="37">
                  <c:v>0</c:v>
                </c:pt>
                <c:pt idx="38">
                  <c:v>0</c:v>
                </c:pt>
                <c:pt idx="39">
                  <c:v>0</c:v>
                </c:pt>
                <c:pt idx="40">
                  <c:v>0</c:v>
                </c:pt>
                <c:pt idx="41">
                  <c:v>0</c:v>
                </c:pt>
                <c:pt idx="42">
                  <c:v>0</c:v>
                </c:pt>
                <c:pt idx="43">
                  <c:v>0</c:v>
                </c:pt>
                <c:pt idx="44">
                  <c:v>0</c:v>
                </c:pt>
                <c:pt idx="45">
                  <c:v>0</c:v>
                </c:pt>
                <c:pt idx="46">
                  <c:v>0</c:v>
                </c:pt>
                <c:pt idx="47">
                  <c:v>0</c:v>
                </c:pt>
                <c:pt idx="48" formatCode="_(* #,##0.00_);_(* \(#,##0.00\);_(* &quot;-&quot;??_);_(@_)">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formatCode="_(* #,##0.00_);_(* \(#,##0.00\);_(* &quot;-&quot;??_);_(@_)">
                  <c:v>0</c:v>
                </c:pt>
                <c:pt idx="73" formatCode="_(* #,##0.00_);_(* \(#,##0.00\);_(* &quot;-&quot;??_);_(@_)">
                  <c:v>0</c:v>
                </c:pt>
                <c:pt idx="74" formatCode="_(* #,##0.00_);_(* \(#,##0.00\);_(* &quot;-&quot;??_);_(@_)">
                  <c:v>0</c:v>
                </c:pt>
                <c:pt idx="75" formatCode="_(* #,##0.00_);_(* \(#,##0.00\);_(* &quot;-&quot;??_);_(@_)">
                  <c:v>0</c:v>
                </c:pt>
                <c:pt idx="76" formatCode="_(* #,##0.00_);_(* \(#,##0.00\);_(* &quot;-&quot;??_);_(@_)">
                  <c:v>0</c:v>
                </c:pt>
                <c:pt idx="77" formatCode="_(* #,##0.00_);_(* \(#,##0.00\);_(* &quot;-&quot;??_);_(@_)">
                  <c:v>0</c:v>
                </c:pt>
                <c:pt idx="78" formatCode="_(* #,##0.00_);_(* \(#,##0.00\);_(* &quot;-&quot;??_);_(@_)">
                  <c:v>0</c:v>
                </c:pt>
                <c:pt idx="79" formatCode="_(* #,##0.00_);_(* \(#,##0.00\);_(* &quot;-&quot;??_);_(@_)">
                  <c:v>0</c:v>
                </c:pt>
                <c:pt idx="80" formatCode="_(* #,##0.00_);_(* \(#,##0.00\);_(* &quot;-&quot;??_);_(@_)">
                  <c:v>0</c:v>
                </c:pt>
                <c:pt idx="81" formatCode="_(* #,##0.00_);_(* \(#,##0.00\);_(* &quot;-&quot;??_);_(@_)">
                  <c:v>0</c:v>
                </c:pt>
                <c:pt idx="82" formatCode="_(* #,##0.00_);_(* \(#,##0.00\);_(* &quot;-&quot;??_);_(@_)">
                  <c:v>0</c:v>
                </c:pt>
                <c:pt idx="83" formatCode="_(* #,##0.00_);_(* \(#,##0.00\);_(* &quot;-&quot;??_);_(@_)">
                  <c:v>0</c:v>
                </c:pt>
                <c:pt idx="84" formatCode="_(* #,##0.00_);_(* \(#,##0.00\);_(* &quot;-&quot;??_);_(@_)">
                  <c:v>0</c:v>
                </c:pt>
              </c:numCache>
            </c:numRef>
          </c:val>
          <c:smooth val="0"/>
          <c:extLst>
            <c:ext xmlns:c16="http://schemas.microsoft.com/office/drawing/2014/chart" uri="{C3380CC4-5D6E-409C-BE32-E72D297353CC}">
              <c16:uniqueId val="{0000001A-E9BE-4ACD-968E-4F0188E98109}"/>
            </c:ext>
          </c:extLst>
        </c:ser>
        <c:ser>
          <c:idx val="2"/>
          <c:order val="2"/>
          <c:tx>
            <c:v>Minimum Cash Target</c:v>
          </c:tx>
          <c:spPr>
            <a:ln w="44450" cap="rnd">
              <a:solidFill>
                <a:schemeClr val="accent5">
                  <a:lumMod val="50000"/>
                </a:schemeClr>
              </a:solidFill>
              <a:prstDash val="lgDash"/>
              <a:round/>
            </a:ln>
            <a:effectLst/>
          </c:spPr>
          <c:marker>
            <c:symbol val="none"/>
          </c:marker>
          <c:cat>
            <c:numRef>
              <c:f>BurnRate!$C$8:$CI$8</c:f>
              <c:numCache>
                <c:formatCode>mmm\-yy</c:formatCode>
                <c:ptCount val="85"/>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pt idx="72">
                  <c:v>46753</c:v>
                </c:pt>
                <c:pt idx="73">
                  <c:v>46784</c:v>
                </c:pt>
                <c:pt idx="74">
                  <c:v>46813</c:v>
                </c:pt>
                <c:pt idx="75">
                  <c:v>46844</c:v>
                </c:pt>
                <c:pt idx="76">
                  <c:v>46874</c:v>
                </c:pt>
                <c:pt idx="77">
                  <c:v>46905</c:v>
                </c:pt>
                <c:pt idx="78">
                  <c:v>46935</c:v>
                </c:pt>
                <c:pt idx="79">
                  <c:v>46966</c:v>
                </c:pt>
                <c:pt idx="80">
                  <c:v>46997</c:v>
                </c:pt>
                <c:pt idx="81">
                  <c:v>47027</c:v>
                </c:pt>
                <c:pt idx="82">
                  <c:v>47058</c:v>
                </c:pt>
                <c:pt idx="83">
                  <c:v>47088</c:v>
                </c:pt>
                <c:pt idx="84">
                  <c:v>47119</c:v>
                </c:pt>
              </c:numCache>
            </c:numRef>
          </c:cat>
          <c:val>
            <c:numRef>
              <c:f>BurnRate!$B$151:$CI$151</c:f>
              <c:numCache>
                <c:formatCode>_(* #,##0_);_(* \(#,##0\);_(* "-"??_);_(@_)</c:formatCode>
                <c:ptCount val="86"/>
                <c:pt idx="0">
                  <c:v>2000000</c:v>
                </c:pt>
                <c:pt idx="1">
                  <c:v>2000000</c:v>
                </c:pt>
                <c:pt idx="2">
                  <c:v>2000000</c:v>
                </c:pt>
                <c:pt idx="3">
                  <c:v>2000000</c:v>
                </c:pt>
                <c:pt idx="4">
                  <c:v>2000000</c:v>
                </c:pt>
                <c:pt idx="5">
                  <c:v>2000000</c:v>
                </c:pt>
                <c:pt idx="6">
                  <c:v>2000000</c:v>
                </c:pt>
                <c:pt idx="7">
                  <c:v>2000000</c:v>
                </c:pt>
                <c:pt idx="8">
                  <c:v>2000000</c:v>
                </c:pt>
                <c:pt idx="9">
                  <c:v>2000000</c:v>
                </c:pt>
                <c:pt idx="10">
                  <c:v>2000000</c:v>
                </c:pt>
                <c:pt idx="11">
                  <c:v>2000000</c:v>
                </c:pt>
                <c:pt idx="12">
                  <c:v>2000000</c:v>
                </c:pt>
                <c:pt idx="13">
                  <c:v>2000000</c:v>
                </c:pt>
                <c:pt idx="14">
                  <c:v>2000000</c:v>
                </c:pt>
                <c:pt idx="15">
                  <c:v>2000000</c:v>
                </c:pt>
                <c:pt idx="16">
                  <c:v>2000000</c:v>
                </c:pt>
                <c:pt idx="17">
                  <c:v>2000000</c:v>
                </c:pt>
                <c:pt idx="18">
                  <c:v>2000000</c:v>
                </c:pt>
                <c:pt idx="19">
                  <c:v>2000000</c:v>
                </c:pt>
                <c:pt idx="20">
                  <c:v>2000000</c:v>
                </c:pt>
                <c:pt idx="21">
                  <c:v>2000000</c:v>
                </c:pt>
                <c:pt idx="22">
                  <c:v>2000000</c:v>
                </c:pt>
                <c:pt idx="23">
                  <c:v>2000000</c:v>
                </c:pt>
                <c:pt idx="24">
                  <c:v>2000000</c:v>
                </c:pt>
                <c:pt idx="25">
                  <c:v>2000000</c:v>
                </c:pt>
                <c:pt idx="26">
                  <c:v>2000000</c:v>
                </c:pt>
                <c:pt idx="27">
                  <c:v>2000000</c:v>
                </c:pt>
                <c:pt idx="28">
                  <c:v>2000000</c:v>
                </c:pt>
                <c:pt idx="29">
                  <c:v>2000000</c:v>
                </c:pt>
                <c:pt idx="30">
                  <c:v>2000000</c:v>
                </c:pt>
                <c:pt idx="31">
                  <c:v>2000000</c:v>
                </c:pt>
                <c:pt idx="32">
                  <c:v>2000000</c:v>
                </c:pt>
                <c:pt idx="33">
                  <c:v>2000000</c:v>
                </c:pt>
                <c:pt idx="34">
                  <c:v>2000000</c:v>
                </c:pt>
                <c:pt idx="35">
                  <c:v>2000000</c:v>
                </c:pt>
                <c:pt idx="36">
                  <c:v>2000000</c:v>
                </c:pt>
                <c:pt idx="37">
                  <c:v>2000000</c:v>
                </c:pt>
                <c:pt idx="38">
                  <c:v>2000000</c:v>
                </c:pt>
                <c:pt idx="39">
                  <c:v>2000000</c:v>
                </c:pt>
                <c:pt idx="40">
                  <c:v>2000000</c:v>
                </c:pt>
                <c:pt idx="41">
                  <c:v>2000000</c:v>
                </c:pt>
                <c:pt idx="42">
                  <c:v>2000000</c:v>
                </c:pt>
                <c:pt idx="43">
                  <c:v>2000000</c:v>
                </c:pt>
                <c:pt idx="44">
                  <c:v>2000000</c:v>
                </c:pt>
                <c:pt idx="45">
                  <c:v>2000000</c:v>
                </c:pt>
                <c:pt idx="46">
                  <c:v>2000000</c:v>
                </c:pt>
                <c:pt idx="47">
                  <c:v>2000000</c:v>
                </c:pt>
                <c:pt idx="48">
                  <c:v>2000000</c:v>
                </c:pt>
                <c:pt idx="49">
                  <c:v>2000000</c:v>
                </c:pt>
                <c:pt idx="50">
                  <c:v>2000000</c:v>
                </c:pt>
                <c:pt idx="51">
                  <c:v>2000000</c:v>
                </c:pt>
                <c:pt idx="52">
                  <c:v>2000000</c:v>
                </c:pt>
                <c:pt idx="53">
                  <c:v>2000000</c:v>
                </c:pt>
                <c:pt idx="54">
                  <c:v>2000000</c:v>
                </c:pt>
                <c:pt idx="55">
                  <c:v>2000000</c:v>
                </c:pt>
                <c:pt idx="56">
                  <c:v>2000000</c:v>
                </c:pt>
                <c:pt idx="57">
                  <c:v>2000000</c:v>
                </c:pt>
                <c:pt idx="58">
                  <c:v>2000000</c:v>
                </c:pt>
                <c:pt idx="59">
                  <c:v>2000000</c:v>
                </c:pt>
                <c:pt idx="60">
                  <c:v>2000000</c:v>
                </c:pt>
                <c:pt idx="61">
                  <c:v>2000000</c:v>
                </c:pt>
                <c:pt idx="62">
                  <c:v>2000000</c:v>
                </c:pt>
                <c:pt idx="63">
                  <c:v>2000000</c:v>
                </c:pt>
                <c:pt idx="64">
                  <c:v>2000000</c:v>
                </c:pt>
                <c:pt idx="65">
                  <c:v>2000000</c:v>
                </c:pt>
                <c:pt idx="66">
                  <c:v>2000000</c:v>
                </c:pt>
                <c:pt idx="67">
                  <c:v>2000000</c:v>
                </c:pt>
                <c:pt idx="68">
                  <c:v>2000000</c:v>
                </c:pt>
                <c:pt idx="69">
                  <c:v>2000000</c:v>
                </c:pt>
                <c:pt idx="70">
                  <c:v>2000000</c:v>
                </c:pt>
                <c:pt idx="71">
                  <c:v>2000000</c:v>
                </c:pt>
                <c:pt idx="72">
                  <c:v>2000000</c:v>
                </c:pt>
                <c:pt idx="73">
                  <c:v>2000000</c:v>
                </c:pt>
                <c:pt idx="74">
                  <c:v>2000000</c:v>
                </c:pt>
                <c:pt idx="75">
                  <c:v>2000000</c:v>
                </c:pt>
                <c:pt idx="76">
                  <c:v>2000000</c:v>
                </c:pt>
                <c:pt idx="77">
                  <c:v>2000000</c:v>
                </c:pt>
                <c:pt idx="78">
                  <c:v>2000000</c:v>
                </c:pt>
                <c:pt idx="79">
                  <c:v>2000000</c:v>
                </c:pt>
                <c:pt idx="80">
                  <c:v>2000000</c:v>
                </c:pt>
                <c:pt idx="81">
                  <c:v>2000000</c:v>
                </c:pt>
                <c:pt idx="82">
                  <c:v>2000000</c:v>
                </c:pt>
                <c:pt idx="83">
                  <c:v>2000000</c:v>
                </c:pt>
                <c:pt idx="84">
                  <c:v>2000000</c:v>
                </c:pt>
                <c:pt idx="85">
                  <c:v>2000000</c:v>
                </c:pt>
              </c:numCache>
            </c:numRef>
          </c:val>
          <c:smooth val="0"/>
          <c:extLst>
            <c:ext xmlns:c16="http://schemas.microsoft.com/office/drawing/2014/chart" uri="{C3380CC4-5D6E-409C-BE32-E72D297353CC}">
              <c16:uniqueId val="{0000001B-E9BE-4ACD-968E-4F0188E98109}"/>
            </c:ext>
          </c:extLst>
        </c:ser>
        <c:dLbls>
          <c:showLegendKey val="0"/>
          <c:showVal val="0"/>
          <c:showCatName val="0"/>
          <c:showSerName val="0"/>
          <c:showPercent val="0"/>
          <c:showBubbleSize val="0"/>
        </c:dLbls>
        <c:marker val="1"/>
        <c:smooth val="0"/>
        <c:axId val="90961408"/>
        <c:axId val="90962944"/>
      </c:lineChart>
      <c:dateAx>
        <c:axId val="90961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90962944"/>
        <c:crosses val="autoZero"/>
        <c:auto val="1"/>
        <c:lblOffset val="100"/>
        <c:baseTimeUnit val="months"/>
        <c:majorUnit val="12"/>
        <c:majorTimeUnit val="months"/>
      </c:dateAx>
      <c:valAx>
        <c:axId val="9096294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90961408"/>
        <c:crosses val="autoZero"/>
        <c:crossBetween val="between"/>
      </c:valAx>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plotArea>
    <c:legend>
      <c:legendPos val="b"/>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Mo. Rev</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BurnRate!$C$139:$CH$139</c:f>
              <c:numCache>
                <c:formatCode>mmm\-yy</c:formatCode>
                <c:ptCount val="8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pt idx="72">
                  <c:v>46753</c:v>
                </c:pt>
                <c:pt idx="73">
                  <c:v>46784</c:v>
                </c:pt>
                <c:pt idx="74">
                  <c:v>46813</c:v>
                </c:pt>
                <c:pt idx="75">
                  <c:v>46844</c:v>
                </c:pt>
                <c:pt idx="76">
                  <c:v>46874</c:v>
                </c:pt>
                <c:pt idx="77">
                  <c:v>46905</c:v>
                </c:pt>
                <c:pt idx="78">
                  <c:v>46935</c:v>
                </c:pt>
                <c:pt idx="79">
                  <c:v>46966</c:v>
                </c:pt>
                <c:pt idx="80">
                  <c:v>46997</c:v>
                </c:pt>
                <c:pt idx="81">
                  <c:v>47027</c:v>
                </c:pt>
                <c:pt idx="82">
                  <c:v>47058</c:v>
                </c:pt>
                <c:pt idx="83">
                  <c:v>47088</c:v>
                </c:pt>
              </c:numCache>
            </c:numRef>
          </c:cat>
          <c:val>
            <c:numRef>
              <c:f>BurnRate!$C$92:$CH$92</c:f>
              <c:numCache>
                <c:formatCode>_(* #,##0_);_(* \(#,##0\);_(* "-"??_);_(@_)</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smooth val="0"/>
          <c:extLst>
            <c:ext xmlns:c16="http://schemas.microsoft.com/office/drawing/2014/chart" uri="{C3380CC4-5D6E-409C-BE32-E72D297353CC}">
              <c16:uniqueId val="{00000000-FE7F-417F-8CED-E8CFC69F8278}"/>
            </c:ext>
          </c:extLst>
        </c:ser>
        <c:ser>
          <c:idx val="1"/>
          <c:order val="1"/>
          <c:tx>
            <c:v>Mo. Exp.</c:v>
          </c:tx>
          <c:spPr>
            <a:ln w="44450" cap="rnd">
              <a:solidFill>
                <a:schemeClr val="accent2"/>
              </a:solidFill>
              <a:prstDash val="sysDash"/>
              <a:round/>
            </a:ln>
            <a:effectLst/>
          </c:spPr>
          <c:marker>
            <c:symbol val="circle"/>
            <c:size val="5"/>
            <c:spPr>
              <a:solidFill>
                <a:schemeClr val="accent2"/>
              </a:solidFill>
              <a:ln w="9525">
                <a:solidFill>
                  <a:schemeClr val="accent2"/>
                </a:solidFill>
              </a:ln>
              <a:effectLst/>
            </c:spPr>
          </c:marker>
          <c:cat>
            <c:numRef>
              <c:f>BurnRate!$C$139:$CH$139</c:f>
              <c:numCache>
                <c:formatCode>mmm\-yy</c:formatCode>
                <c:ptCount val="8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pt idx="72">
                  <c:v>46753</c:v>
                </c:pt>
                <c:pt idx="73">
                  <c:v>46784</c:v>
                </c:pt>
                <c:pt idx="74">
                  <c:v>46813</c:v>
                </c:pt>
                <c:pt idx="75">
                  <c:v>46844</c:v>
                </c:pt>
                <c:pt idx="76">
                  <c:v>46874</c:v>
                </c:pt>
                <c:pt idx="77">
                  <c:v>46905</c:v>
                </c:pt>
                <c:pt idx="78">
                  <c:v>46935</c:v>
                </c:pt>
                <c:pt idx="79">
                  <c:v>46966</c:v>
                </c:pt>
                <c:pt idx="80">
                  <c:v>46997</c:v>
                </c:pt>
                <c:pt idx="81">
                  <c:v>47027</c:v>
                </c:pt>
                <c:pt idx="82">
                  <c:v>47058</c:v>
                </c:pt>
                <c:pt idx="83">
                  <c:v>47088</c:v>
                </c:pt>
              </c:numCache>
            </c:numRef>
          </c:cat>
          <c:val>
            <c:numRef>
              <c:f>BurnRate!$C$120:$CH$120</c:f>
              <c:numCache>
                <c:formatCode>_(* #,##0_);_(* \(#,##0\);_(* "-"??_);_(@_)</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smooth val="0"/>
          <c:extLst>
            <c:ext xmlns:c16="http://schemas.microsoft.com/office/drawing/2014/chart" uri="{C3380CC4-5D6E-409C-BE32-E72D297353CC}">
              <c16:uniqueId val="{00000001-FE7F-417F-8CED-E8CFC69F8278}"/>
            </c:ext>
          </c:extLst>
        </c:ser>
        <c:dLbls>
          <c:showLegendKey val="0"/>
          <c:showVal val="0"/>
          <c:showCatName val="0"/>
          <c:showSerName val="0"/>
          <c:showPercent val="0"/>
          <c:showBubbleSize val="0"/>
        </c:dLbls>
        <c:marker val="1"/>
        <c:smooth val="0"/>
        <c:axId val="91010176"/>
        <c:axId val="91025408"/>
      </c:lineChart>
      <c:dateAx>
        <c:axId val="91010176"/>
        <c:scaling>
          <c:orientation val="minMax"/>
          <c:max val="44531"/>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91025408"/>
        <c:crosses val="autoZero"/>
        <c:auto val="1"/>
        <c:lblOffset val="100"/>
        <c:baseTimeUnit val="months"/>
        <c:majorUnit val="6"/>
        <c:majorTimeUnit val="months"/>
      </c:dateAx>
      <c:valAx>
        <c:axId val="91025408"/>
        <c:scaling>
          <c:orientation val="minMax"/>
        </c:scaling>
        <c:delete val="0"/>
        <c:axPos val="l"/>
        <c:numFmt formatCode="_(* #,##0_);_(* \(#,##0\);_(* &quot;-&quot;??_);_(@_)" sourceLinked="1"/>
        <c:majorTickMark val="none"/>
        <c:minorTickMark val="none"/>
        <c:tickLblPos val="nextTo"/>
        <c:spPr>
          <a:noFill/>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91010176"/>
        <c:crosses val="autoZero"/>
        <c:crossBetween val="between"/>
      </c:valAx>
      <c:spPr>
        <a:noFill/>
        <a:ln>
          <a:noFill/>
        </a:ln>
        <a:effectLst/>
      </c:spPr>
    </c:plotArea>
    <c:legend>
      <c:legendPos val="b"/>
      <c:overlay val="0"/>
      <c:txPr>
        <a:bodyPr/>
        <a:lstStyle/>
        <a:p>
          <a:pPr>
            <a:defRPr sz="3600"/>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Monthly Revenue</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BurnRate!$C$139:$CH$139</c:f>
              <c:numCache>
                <c:formatCode>mmm\-yy</c:formatCode>
                <c:ptCount val="8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pt idx="72">
                  <c:v>46753</c:v>
                </c:pt>
                <c:pt idx="73">
                  <c:v>46784</c:v>
                </c:pt>
                <c:pt idx="74">
                  <c:v>46813</c:v>
                </c:pt>
                <c:pt idx="75">
                  <c:v>46844</c:v>
                </c:pt>
                <c:pt idx="76">
                  <c:v>46874</c:v>
                </c:pt>
                <c:pt idx="77">
                  <c:v>46905</c:v>
                </c:pt>
                <c:pt idx="78">
                  <c:v>46935</c:v>
                </c:pt>
                <c:pt idx="79">
                  <c:v>46966</c:v>
                </c:pt>
                <c:pt idx="80">
                  <c:v>46997</c:v>
                </c:pt>
                <c:pt idx="81">
                  <c:v>47027</c:v>
                </c:pt>
                <c:pt idx="82">
                  <c:v>47058</c:v>
                </c:pt>
                <c:pt idx="83">
                  <c:v>47088</c:v>
                </c:pt>
              </c:numCache>
            </c:numRef>
          </c:cat>
          <c:val>
            <c:numRef>
              <c:f>BurnRate!$C$156:$CH$156</c:f>
              <c:numCache>
                <c:formatCode>_(* #,##0_);_(* \(#,##0\);_(* "-"??_);_(@_)</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smooth val="0"/>
          <c:extLst>
            <c:ext xmlns:c16="http://schemas.microsoft.com/office/drawing/2014/chart" uri="{C3380CC4-5D6E-409C-BE32-E72D297353CC}">
              <c16:uniqueId val="{00000000-7473-41CF-9411-3101109F3946}"/>
            </c:ext>
          </c:extLst>
        </c:ser>
        <c:ser>
          <c:idx val="1"/>
          <c:order val="1"/>
          <c:tx>
            <c:v>Monthly Expenses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BurnRate!$C$139:$CH$139</c:f>
              <c:numCache>
                <c:formatCode>mmm\-yy</c:formatCode>
                <c:ptCount val="84"/>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pt idx="72">
                  <c:v>46753</c:v>
                </c:pt>
                <c:pt idx="73">
                  <c:v>46784</c:v>
                </c:pt>
                <c:pt idx="74">
                  <c:v>46813</c:v>
                </c:pt>
                <c:pt idx="75">
                  <c:v>46844</c:v>
                </c:pt>
                <c:pt idx="76">
                  <c:v>46874</c:v>
                </c:pt>
                <c:pt idx="77">
                  <c:v>46905</c:v>
                </c:pt>
                <c:pt idx="78">
                  <c:v>46935</c:v>
                </c:pt>
                <c:pt idx="79">
                  <c:v>46966</c:v>
                </c:pt>
                <c:pt idx="80">
                  <c:v>46997</c:v>
                </c:pt>
                <c:pt idx="81">
                  <c:v>47027</c:v>
                </c:pt>
                <c:pt idx="82">
                  <c:v>47058</c:v>
                </c:pt>
                <c:pt idx="83">
                  <c:v>47088</c:v>
                </c:pt>
              </c:numCache>
            </c:numRef>
          </c:cat>
          <c:val>
            <c:numRef>
              <c:f>BurnRate!$C$157:$CH$157</c:f>
              <c:numCache>
                <c:formatCode>_(* #,##0_);_(* \(#,##0\);_(* "-"??_);_(@_)</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smooth val="0"/>
          <c:extLst>
            <c:ext xmlns:c16="http://schemas.microsoft.com/office/drawing/2014/chart" uri="{C3380CC4-5D6E-409C-BE32-E72D297353CC}">
              <c16:uniqueId val="{00000001-7473-41CF-9411-3101109F3946}"/>
            </c:ext>
          </c:extLst>
        </c:ser>
        <c:dLbls>
          <c:showLegendKey val="0"/>
          <c:showVal val="0"/>
          <c:showCatName val="0"/>
          <c:showSerName val="0"/>
          <c:showPercent val="0"/>
          <c:showBubbleSize val="0"/>
        </c:dLbls>
        <c:marker val="1"/>
        <c:smooth val="0"/>
        <c:axId val="91252224"/>
        <c:axId val="91255168"/>
      </c:lineChart>
      <c:dateAx>
        <c:axId val="912522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91255168"/>
        <c:crosses val="autoZero"/>
        <c:auto val="1"/>
        <c:lblOffset val="100"/>
        <c:baseTimeUnit val="months"/>
        <c:majorUnit val="6"/>
        <c:majorTimeUnit val="months"/>
      </c:dateAx>
      <c:valAx>
        <c:axId val="9125516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252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Year-end Cash Balance</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'RFA PT'!$D$7:$J$7</c:f>
              <c:numCache>
                <c:formatCode>0</c:formatCode>
                <c:ptCount val="7"/>
                <c:pt idx="0">
                  <c:v>2024</c:v>
                </c:pt>
                <c:pt idx="1">
                  <c:v>2025</c:v>
                </c:pt>
                <c:pt idx="2">
                  <c:v>2026</c:v>
                </c:pt>
                <c:pt idx="3">
                  <c:v>2027</c:v>
                </c:pt>
                <c:pt idx="4">
                  <c:v>2028</c:v>
                </c:pt>
                <c:pt idx="5">
                  <c:v>2029</c:v>
                </c:pt>
                <c:pt idx="6">
                  <c:v>2030</c:v>
                </c:pt>
              </c:numCache>
            </c:numRef>
          </c:cat>
          <c:val>
            <c:numRef>
              <c:f>'RFA PT'!$D$8:$J$8</c:f>
              <c:numCache>
                <c:formatCode>#,##0_);[Red]\(#,##0\)</c:formatCode>
                <c:ptCount val="7"/>
                <c:pt idx="0">
                  <c:v>9713543.2860406935</c:v>
                </c:pt>
                <c:pt idx="1">
                  <c:v>11476973.053911567</c:v>
                </c:pt>
                <c:pt idx="2">
                  <c:v>11348791.138877079</c:v>
                </c:pt>
                <c:pt idx="3">
                  <c:v>11861201.515435822</c:v>
                </c:pt>
                <c:pt idx="4">
                  <c:v>12038736.836464643</c:v>
                </c:pt>
                <c:pt idx="5">
                  <c:v>11990536.801539637</c:v>
                </c:pt>
                <c:pt idx="6">
                  <c:v>12948468.0189794</c:v>
                </c:pt>
              </c:numCache>
            </c:numRef>
          </c:val>
          <c:smooth val="0"/>
          <c:extLst>
            <c:ext xmlns:c16="http://schemas.microsoft.com/office/drawing/2014/chart" uri="{C3380CC4-5D6E-409C-BE32-E72D297353CC}">
              <c16:uniqueId val="{00000000-E90A-4078-9852-D58A97841515}"/>
            </c:ext>
          </c:extLst>
        </c:ser>
        <c:ser>
          <c:idx val="1"/>
          <c:order val="1"/>
          <c:tx>
            <c:v>Target Working Capital (3 Mo.)</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'RFA PT'!$D$7:$J$7</c:f>
              <c:numCache>
                <c:formatCode>0</c:formatCode>
                <c:ptCount val="7"/>
                <c:pt idx="0">
                  <c:v>2024</c:v>
                </c:pt>
                <c:pt idx="1">
                  <c:v>2025</c:v>
                </c:pt>
                <c:pt idx="2">
                  <c:v>2026</c:v>
                </c:pt>
                <c:pt idx="3">
                  <c:v>2027</c:v>
                </c:pt>
                <c:pt idx="4">
                  <c:v>2028</c:v>
                </c:pt>
                <c:pt idx="5">
                  <c:v>2029</c:v>
                </c:pt>
                <c:pt idx="6">
                  <c:v>2030</c:v>
                </c:pt>
              </c:numCache>
            </c:numRef>
          </c:cat>
          <c:val>
            <c:numRef>
              <c:f>'RFA PT'!$D$77:$J$77</c:f>
              <c:numCache>
                <c:formatCode>_(* #,##0_);_(* \(#,##0\);_(* "-"??_);_(@_)</c:formatCode>
                <c:ptCount val="7"/>
                <c:pt idx="0">
                  <c:v>9976284.3584256545</c:v>
                </c:pt>
                <c:pt idx="1">
                  <c:v>10416573.800634965</c:v>
                </c:pt>
                <c:pt idx="2">
                  <c:v>11212279.265868796</c:v>
                </c:pt>
                <c:pt idx="3">
                  <c:v>11767698.578083172</c:v>
                </c:pt>
                <c:pt idx="4">
                  <c:v>12209790.464087594</c:v>
                </c:pt>
                <c:pt idx="5">
                  <c:v>12635328.738147395</c:v>
                </c:pt>
                <c:pt idx="6">
                  <c:v>13075886.799937945</c:v>
                </c:pt>
              </c:numCache>
            </c:numRef>
          </c:val>
          <c:smooth val="0"/>
          <c:extLst>
            <c:ext xmlns:c16="http://schemas.microsoft.com/office/drawing/2014/chart" uri="{C3380CC4-5D6E-409C-BE32-E72D297353CC}">
              <c16:uniqueId val="{00000001-2F77-4F98-B04B-46BFD33DED14}"/>
            </c:ext>
          </c:extLst>
        </c:ser>
        <c:dLbls>
          <c:showLegendKey val="0"/>
          <c:showVal val="0"/>
          <c:showCatName val="0"/>
          <c:showSerName val="0"/>
          <c:showPercent val="0"/>
          <c:showBubbleSize val="0"/>
        </c:dLbls>
        <c:marker val="1"/>
        <c:smooth val="0"/>
        <c:axId val="1897892848"/>
        <c:axId val="1897892016"/>
      </c:lineChart>
      <c:catAx>
        <c:axId val="189789284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7892016"/>
        <c:crosses val="autoZero"/>
        <c:auto val="1"/>
        <c:lblAlgn val="ctr"/>
        <c:lblOffset val="100"/>
        <c:noMultiLvlLbl val="0"/>
      </c:catAx>
      <c:valAx>
        <c:axId val="189789201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897892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2</xdr:col>
      <xdr:colOff>311288</xdr:colOff>
      <xdr:row>26</xdr:row>
      <xdr:rowOff>29074</xdr:rowOff>
    </xdr:from>
    <xdr:to>
      <xdr:col>8</xdr:col>
      <xdr:colOff>1715430</xdr:colOff>
      <xdr:row>52</xdr:row>
      <xdr:rowOff>323315</xdr:rowOff>
    </xdr:to>
    <xdr:graphicFrame macro="">
      <xdr:nvGraphicFramePr>
        <xdr:cNvPr id="3" name="Chart 2">
          <a:extLst>
            <a:ext uri="{FF2B5EF4-FFF2-40B4-BE49-F238E27FC236}">
              <a16:creationId xmlns:a16="http://schemas.microsoft.com/office/drawing/2014/main" id="{559C484A-38D7-441A-936F-AE4E958951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97630</xdr:colOff>
      <xdr:row>18</xdr:row>
      <xdr:rowOff>47625</xdr:rowOff>
    </xdr:from>
    <xdr:to>
      <xdr:col>7</xdr:col>
      <xdr:colOff>652462</xdr:colOff>
      <xdr:row>38</xdr:row>
      <xdr:rowOff>-1</xdr:rowOff>
    </xdr:to>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693964</xdr:colOff>
      <xdr:row>14</xdr:row>
      <xdr:rowOff>95249</xdr:rowOff>
    </xdr:from>
    <xdr:to>
      <xdr:col>5</xdr:col>
      <xdr:colOff>1714500</xdr:colOff>
      <xdr:row>35</xdr:row>
      <xdr:rowOff>244927</xdr:rowOff>
    </xdr:to>
    <xdr:graphicFrame macro="">
      <xdr:nvGraphicFramePr>
        <xdr:cNvPr id="3" name="Chart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15</xdr:row>
      <xdr:rowOff>122465</xdr:rowOff>
    </xdr:from>
    <xdr:to>
      <xdr:col>4</xdr:col>
      <xdr:colOff>809625</xdr:colOff>
      <xdr:row>30</xdr:row>
      <xdr:rowOff>119062</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103733</xdr:colOff>
      <xdr:row>3</xdr:row>
      <xdr:rowOff>51090</xdr:rowOff>
    </xdr:from>
    <xdr:to>
      <xdr:col>10</xdr:col>
      <xdr:colOff>857977</xdr:colOff>
      <xdr:row>19</xdr:row>
      <xdr:rowOff>63015</xdr:rowOff>
    </xdr:to>
    <xdr:graphicFrame macro="">
      <xdr:nvGraphicFramePr>
        <xdr:cNvPr id="3" name="Chart 2">
          <a:extLst>
            <a:ext uri="{FF2B5EF4-FFF2-40B4-BE49-F238E27FC236}">
              <a16:creationId xmlns:a16="http://schemas.microsoft.com/office/drawing/2014/main" id="{47DF10EA-0B75-1D8A-BA3C-1739BCDF78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285750</xdr:colOff>
      <xdr:row>6</xdr:row>
      <xdr:rowOff>0</xdr:rowOff>
    </xdr:from>
    <xdr:to>
      <xdr:col>8</xdr:col>
      <xdr:colOff>647700</xdr:colOff>
      <xdr:row>20</xdr:row>
      <xdr:rowOff>23812</xdr:rowOff>
    </xdr:to>
    <xdr:graphicFrame macro="">
      <xdr:nvGraphicFramePr>
        <xdr:cNvPr id="2" name="Chart 1">
          <a:extLst>
            <a:ext uri="{FF2B5EF4-FFF2-40B4-BE49-F238E27FC236}">
              <a16:creationId xmlns:a16="http://schemas.microsoft.com/office/drawing/2014/main" id="{430CBBDE-2AAE-49B3-9D7F-39E16FA6C8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111125</xdr:colOff>
      <xdr:row>47</xdr:row>
      <xdr:rowOff>81642</xdr:rowOff>
    </xdr:from>
    <xdr:to>
      <xdr:col>14</xdr:col>
      <xdr:colOff>206375</xdr:colOff>
      <xdr:row>63</xdr:row>
      <xdr:rowOff>299356</xdr:rowOff>
    </xdr:to>
    <xdr:graphicFrame macro="">
      <xdr:nvGraphicFramePr>
        <xdr:cNvPr id="2" name="Chart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428625</xdr:colOff>
      <xdr:row>64</xdr:row>
      <xdr:rowOff>192083</xdr:rowOff>
    </xdr:from>
    <xdr:to>
      <xdr:col>10</xdr:col>
      <xdr:colOff>952500</xdr:colOff>
      <xdr:row>81</xdr:row>
      <xdr:rowOff>31749</xdr:rowOff>
    </xdr:to>
    <xdr:graphicFrame macro="">
      <xdr:nvGraphicFramePr>
        <xdr:cNvPr id="3" name="Chart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158750</xdr:colOff>
      <xdr:row>53</xdr:row>
      <xdr:rowOff>79376</xdr:rowOff>
    </xdr:from>
    <xdr:to>
      <xdr:col>7</xdr:col>
      <xdr:colOff>857249</xdr:colOff>
      <xdr:row>64</xdr:row>
      <xdr:rowOff>15875</xdr:rowOff>
    </xdr:to>
    <xdr:graphicFrame macro="">
      <xdr:nvGraphicFramePr>
        <xdr:cNvPr id="4" name="Chart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1539875</xdr:colOff>
      <xdr:row>4</xdr:row>
      <xdr:rowOff>121227</xdr:rowOff>
    </xdr:from>
    <xdr:to>
      <xdr:col>12</xdr:col>
      <xdr:colOff>1365249</xdr:colOff>
      <xdr:row>24</xdr:row>
      <xdr:rowOff>95251</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2026228</xdr:colOff>
      <xdr:row>74</xdr:row>
      <xdr:rowOff>0</xdr:rowOff>
    </xdr:from>
    <xdr:to>
      <xdr:col>12</xdr:col>
      <xdr:colOff>1265465</xdr:colOff>
      <xdr:row>90</xdr:row>
      <xdr:rowOff>196994</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993217</xdr:colOff>
      <xdr:row>12</xdr:row>
      <xdr:rowOff>63805</xdr:rowOff>
    </xdr:from>
    <xdr:to>
      <xdr:col>10</xdr:col>
      <xdr:colOff>357496</xdr:colOff>
      <xdr:row>14</xdr:row>
      <xdr:rowOff>54427</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2094172" y="3371578"/>
          <a:ext cx="2204460" cy="3716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rgbClr val="FF0000"/>
              </a:solidFill>
            </a:rPr>
            <a:t>Cash Balance Target</a:t>
          </a:r>
        </a:p>
      </xdr:txBody>
    </xdr:sp>
    <xdr:clientData/>
  </xdr:twoCellAnchor>
  <xdr:twoCellAnchor>
    <xdr:from>
      <xdr:col>7</xdr:col>
      <xdr:colOff>176893</xdr:colOff>
      <xdr:row>7</xdr:row>
      <xdr:rowOff>227921</xdr:rowOff>
    </xdr:from>
    <xdr:to>
      <xdr:col>8</xdr:col>
      <xdr:colOff>1073265</xdr:colOff>
      <xdr:row>8</xdr:row>
      <xdr:rowOff>258536</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9456964" y="2296207"/>
          <a:ext cx="2284301" cy="3027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Projected Cash Balance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617361</xdr:colOff>
      <xdr:row>39</xdr:row>
      <xdr:rowOff>123473</xdr:rowOff>
    </xdr:from>
    <xdr:to>
      <xdr:col>12</xdr:col>
      <xdr:colOff>1225903</xdr:colOff>
      <xdr:row>77</xdr:row>
      <xdr:rowOff>95250</xdr:rowOff>
    </xdr:to>
    <xdr:graphicFrame macro="">
      <xdr:nvGraphicFramePr>
        <xdr:cNvPr id="2" name="Chart 1">
          <a:extLst>
            <a:ext uri="{FF2B5EF4-FFF2-40B4-BE49-F238E27FC236}">
              <a16:creationId xmlns:a16="http://schemas.microsoft.com/office/drawing/2014/main" id="{D0DBAD5B-9FAA-4932-BFA3-72265F035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167</xdr:row>
      <xdr:rowOff>125211</xdr:rowOff>
    </xdr:from>
    <xdr:to>
      <xdr:col>13</xdr:col>
      <xdr:colOff>873124</xdr:colOff>
      <xdr:row>187</xdr:row>
      <xdr:rowOff>158749</xdr:rowOff>
    </xdr:to>
    <xdr:graphicFrame macro="">
      <xdr:nvGraphicFramePr>
        <xdr:cNvPr id="4" name="Chart 3">
          <a:extLst>
            <a:ext uri="{FF2B5EF4-FFF2-40B4-BE49-F238E27FC236}">
              <a16:creationId xmlns:a16="http://schemas.microsoft.com/office/drawing/2014/main" id="{7EF427D6-9C76-439B-88F1-B1054EF9C3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852714</xdr:colOff>
      <xdr:row>30</xdr:row>
      <xdr:rowOff>349250</xdr:rowOff>
    </xdr:from>
    <xdr:to>
      <xdr:col>8</xdr:col>
      <xdr:colOff>1793875</xdr:colOff>
      <xdr:row>65</xdr:row>
      <xdr:rowOff>52160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365124</xdr:colOff>
      <xdr:row>31</xdr:row>
      <xdr:rowOff>57149</xdr:rowOff>
    </xdr:from>
    <xdr:to>
      <xdr:col>25</xdr:col>
      <xdr:colOff>476250</xdr:colOff>
      <xdr:row>69</xdr:row>
      <xdr:rowOff>95250</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1873249</xdr:colOff>
      <xdr:row>157</xdr:row>
      <xdr:rowOff>142874</xdr:rowOff>
    </xdr:from>
    <xdr:to>
      <xdr:col>14</xdr:col>
      <xdr:colOff>873124</xdr:colOff>
      <xdr:row>179</xdr:row>
      <xdr:rowOff>158749</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104408</xdr:colOff>
      <xdr:row>8</xdr:row>
      <xdr:rowOff>103798</xdr:rowOff>
    </xdr:from>
    <xdr:to>
      <xdr:col>9</xdr:col>
      <xdr:colOff>1215047</xdr:colOff>
      <xdr:row>26</xdr:row>
      <xdr:rowOff>195384</xdr:rowOff>
    </xdr:to>
    <xdr:graphicFrame macro="">
      <xdr:nvGraphicFramePr>
        <xdr:cNvPr id="2" name="Chart 1">
          <a:extLst>
            <a:ext uri="{FF2B5EF4-FFF2-40B4-BE49-F238E27FC236}">
              <a16:creationId xmlns:a16="http://schemas.microsoft.com/office/drawing/2014/main" id="{907CFEE1-1B75-48A1-B0D2-0F78EAD845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223838</xdr:colOff>
      <xdr:row>1</xdr:row>
      <xdr:rowOff>80963</xdr:rowOff>
    </xdr:from>
    <xdr:to>
      <xdr:col>26</xdr:col>
      <xdr:colOff>524933</xdr:colOff>
      <xdr:row>29</xdr:row>
      <xdr:rowOff>110066</xdr:rowOff>
    </xdr:to>
    <xdr:graphicFrame macro="">
      <xdr:nvGraphicFramePr>
        <xdr:cNvPr id="2" name="Chart 1">
          <a:extLst>
            <a:ext uri="{FF2B5EF4-FFF2-40B4-BE49-F238E27FC236}">
              <a16:creationId xmlns:a16="http://schemas.microsoft.com/office/drawing/2014/main" id="{BD44D217-C964-4F5F-9325-B6297ED0BB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13</xdr:col>
      <xdr:colOff>76200</xdr:colOff>
      <xdr:row>2</xdr:row>
      <xdr:rowOff>0</xdr:rowOff>
    </xdr:from>
    <xdr:to>
      <xdr:col>19</xdr:col>
      <xdr:colOff>590550</xdr:colOff>
      <xdr:row>15</xdr:row>
      <xdr:rowOff>197428</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741784</xdr:colOff>
      <xdr:row>87</xdr:row>
      <xdr:rowOff>33779</xdr:rowOff>
    </xdr:from>
    <xdr:to>
      <xdr:col>10</xdr:col>
      <xdr:colOff>233266</xdr:colOff>
      <xdr:row>106</xdr:row>
      <xdr:rowOff>120087</xdr:rowOff>
    </xdr:to>
    <xdr:graphicFrame macro="">
      <xdr:nvGraphicFramePr>
        <xdr:cNvPr id="2" name="Chart 1">
          <a:extLst>
            <a:ext uri="{FF2B5EF4-FFF2-40B4-BE49-F238E27FC236}">
              <a16:creationId xmlns:a16="http://schemas.microsoft.com/office/drawing/2014/main" id="{73266383-63A3-129F-A7CF-1C040AE241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69056</xdr:colOff>
      <xdr:row>7</xdr:row>
      <xdr:rowOff>19050</xdr:rowOff>
    </xdr:from>
    <xdr:to>
      <xdr:col>10</xdr:col>
      <xdr:colOff>976313</xdr:colOff>
      <xdr:row>25</xdr:row>
      <xdr:rowOff>35720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hwrc@outlook.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ghwrc@outlook.com"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hwrc@outlook.co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5.bin"/><Relationship Id="rId1" Type="http://schemas.openxmlformats.org/officeDocument/2006/relationships/hyperlink" Target="mailto:ghwrc@outlook.com"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6.bin"/><Relationship Id="rId1" Type="http://schemas.openxmlformats.org/officeDocument/2006/relationships/hyperlink" Target="mailto:ghwrc@outlook.com"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4.9989318521683403E-2"/>
    <pageSetUpPr fitToPage="1"/>
  </sheetPr>
  <dimension ref="A1:W63"/>
  <sheetViews>
    <sheetView showGridLines="0" topLeftCell="B12" zoomScale="85" zoomScaleNormal="85" zoomScalePageLayoutView="20" workbookViewId="0">
      <selection activeCell="B12" sqref="B12:K13"/>
    </sheetView>
  </sheetViews>
  <sheetFormatPr defaultColWidth="9" defaultRowHeight="15.75"/>
  <cols>
    <col min="1" max="1" width="15.625" style="15" customWidth="1"/>
    <col min="2" max="2" width="21" style="15" customWidth="1"/>
    <col min="3" max="4" width="11.125" style="15" customWidth="1"/>
    <col min="5" max="5" width="13.5" style="15" customWidth="1"/>
    <col min="6" max="6" width="9" style="15"/>
    <col min="7" max="7" width="17" style="15" customWidth="1"/>
    <col min="8" max="8" width="13.625" style="15" customWidth="1"/>
    <col min="9" max="9" width="30.625" style="15" customWidth="1"/>
    <col min="10" max="10" width="9" style="15"/>
    <col min="11" max="11" width="7.625" style="15" customWidth="1"/>
    <col min="12" max="17" width="9" style="15"/>
    <col min="18" max="18" width="13.125" style="15" customWidth="1"/>
    <col min="19" max="19" width="1.625" style="15" customWidth="1"/>
    <col min="20" max="21" width="9" style="15"/>
    <col min="22" max="22" width="4.625" style="15" customWidth="1"/>
    <col min="23" max="23" width="9" style="15"/>
    <col min="24" max="24" width="5.625" style="15" customWidth="1"/>
    <col min="25" max="16384" width="9" style="15"/>
  </cols>
  <sheetData>
    <row r="1" spans="1:15">
      <c r="A1"/>
      <c r="C1"/>
      <c r="D1"/>
      <c r="E1"/>
      <c r="F1"/>
      <c r="G1"/>
      <c r="H1"/>
    </row>
    <row r="3" spans="1:15" ht="21">
      <c r="C3" s="97"/>
    </row>
    <row r="4" spans="1:15" ht="31.5">
      <c r="F4" s="1089">
        <v>2024</v>
      </c>
      <c r="G4" s="1090"/>
    </row>
    <row r="6" spans="1:15" ht="15.75" customHeight="1">
      <c r="B6" s="999"/>
      <c r="C6" s="999"/>
      <c r="D6" s="999"/>
      <c r="E6" s="999"/>
      <c r="F6" s="999"/>
      <c r="G6" s="999"/>
      <c r="H6" s="999"/>
      <c r="I6" s="999"/>
      <c r="J6" s="999"/>
      <c r="K6" s="999"/>
    </row>
    <row r="7" spans="1:15" ht="15.75" customHeight="1">
      <c r="B7" s="999"/>
      <c r="C7" s="999"/>
      <c r="D7" s="999"/>
      <c r="E7" s="999"/>
      <c r="F7" s="999"/>
      <c r="G7" s="999"/>
      <c r="H7" s="999"/>
      <c r="I7" s="999"/>
      <c r="J7" s="999"/>
      <c r="K7" s="999"/>
    </row>
    <row r="8" spans="1:15" ht="15.75" customHeight="1">
      <c r="B8" s="999"/>
      <c r="C8" s="999"/>
      <c r="D8" s="999"/>
      <c r="E8" s="999"/>
      <c r="F8" s="999"/>
      <c r="G8" s="999"/>
      <c r="H8" s="999"/>
      <c r="I8" s="999"/>
      <c r="J8" s="999"/>
      <c r="K8" s="999"/>
    </row>
    <row r="9" spans="1:15" ht="33.75" customHeight="1" thickBot="1">
      <c r="B9" s="1000"/>
      <c r="C9" s="1000"/>
      <c r="D9" s="1000"/>
      <c r="E9" s="1000"/>
      <c r="F9" s="1000"/>
      <c r="G9" s="1000"/>
      <c r="H9" s="1000"/>
      <c r="I9" s="1000"/>
      <c r="J9" s="1000"/>
      <c r="K9" s="1000"/>
    </row>
    <row r="10" spans="1:15" ht="55.5" customHeight="1">
      <c r="B10" s="1091" t="s">
        <v>1088</v>
      </c>
      <c r="C10" s="1092"/>
      <c r="D10" s="1092"/>
      <c r="E10" s="1092"/>
      <c r="F10" s="1092"/>
      <c r="G10" s="1092"/>
      <c r="H10" s="1092"/>
      <c r="I10" s="1092"/>
      <c r="J10" s="1092"/>
      <c r="K10" s="1093"/>
      <c r="N10" s="944"/>
    </row>
    <row r="11" spans="1:15" ht="55.5" customHeight="1" thickBot="1">
      <c r="B11" s="1094"/>
      <c r="C11" s="1095"/>
      <c r="D11" s="1095"/>
      <c r="E11" s="1095"/>
      <c r="F11" s="1095"/>
      <c r="G11" s="1095"/>
      <c r="H11" s="1095"/>
      <c r="I11" s="1095"/>
      <c r="J11" s="1095"/>
      <c r="K11" s="1096"/>
      <c r="O11" s="887"/>
    </row>
    <row r="12" spans="1:15" ht="55.5" customHeight="1">
      <c r="B12" s="1097" t="s">
        <v>1382</v>
      </c>
      <c r="C12" s="1098"/>
      <c r="D12" s="1098"/>
      <c r="E12" s="1098"/>
      <c r="F12" s="1098"/>
      <c r="G12" s="1098"/>
      <c r="H12" s="1098"/>
      <c r="I12" s="1098"/>
      <c r="J12" s="1098"/>
      <c r="K12" s="1099"/>
      <c r="O12" s="887"/>
    </row>
    <row r="13" spans="1:15" ht="55.5" customHeight="1">
      <c r="B13" s="1100"/>
      <c r="C13" s="1101"/>
      <c r="D13" s="1101"/>
      <c r="E13" s="1101"/>
      <c r="F13" s="1101"/>
      <c r="G13" s="1101"/>
      <c r="H13" s="1101"/>
      <c r="I13" s="1101"/>
      <c r="J13" s="1101"/>
      <c r="K13" s="1102"/>
      <c r="O13" s="887"/>
    </row>
    <row r="14" spans="1:15" ht="16.5" customHeight="1">
      <c r="B14" s="451"/>
      <c r="C14" s="451"/>
      <c r="D14" s="451"/>
      <c r="E14" s="451"/>
      <c r="F14" s="451"/>
      <c r="G14" s="451"/>
      <c r="H14" s="451"/>
      <c r="I14" s="451"/>
    </row>
    <row r="15" spans="1:15" customFormat="1" ht="33.75" customHeight="1">
      <c r="B15" s="15"/>
      <c r="C15" s="1103" t="s">
        <v>1381</v>
      </c>
      <c r="D15" s="1103"/>
      <c r="E15" s="1103"/>
      <c r="F15" s="1103"/>
      <c r="G15" s="1103"/>
      <c r="H15" s="1103"/>
      <c r="I15" s="1103"/>
      <c r="J15" s="1001"/>
      <c r="O15" s="887"/>
    </row>
    <row r="16" spans="1:15" customFormat="1" ht="18" customHeight="1">
      <c r="B16" s="15"/>
      <c r="C16" s="1103"/>
      <c r="D16" s="1103"/>
      <c r="E16" s="1103"/>
      <c r="F16" s="1103"/>
      <c r="G16" s="1103"/>
      <c r="H16" s="1103"/>
      <c r="I16" s="1103"/>
      <c r="J16" s="1001"/>
      <c r="O16" s="887"/>
    </row>
    <row r="17" spans="1:23" customFormat="1" ht="20.85" customHeight="1">
      <c r="B17" s="15"/>
      <c r="C17" s="1103"/>
      <c r="D17" s="1103"/>
      <c r="E17" s="1103"/>
      <c r="F17" s="1103"/>
      <c r="G17" s="1103"/>
      <c r="H17" s="1103"/>
      <c r="I17" s="1103"/>
      <c r="J17" s="1001"/>
      <c r="O17" s="887"/>
    </row>
    <row r="18" spans="1:23" customFormat="1" ht="20.85" customHeight="1">
      <c r="B18" s="15"/>
      <c r="C18" s="1103"/>
      <c r="D18" s="1103"/>
      <c r="E18" s="1103"/>
      <c r="F18" s="1103"/>
      <c r="G18" s="1103"/>
      <c r="H18" s="1103"/>
      <c r="I18" s="1103"/>
      <c r="J18" s="1001"/>
      <c r="O18" s="887"/>
    </row>
    <row r="19" spans="1:23" ht="20.85" customHeight="1">
      <c r="C19" s="1103"/>
      <c r="D19" s="1103"/>
      <c r="E19" s="1103"/>
      <c r="F19" s="1103"/>
      <c r="G19" s="1103"/>
      <c r="H19" s="1103"/>
      <c r="I19" s="1103"/>
      <c r="J19" s="1001"/>
      <c r="O19" s="887"/>
      <c r="P19" s="697"/>
      <c r="Q19" s="130"/>
      <c r="U19" s="629"/>
    </row>
    <row r="20" spans="1:23" ht="20.85" customHeight="1">
      <c r="C20" s="1103"/>
      <c r="D20" s="1103"/>
      <c r="E20" s="1103"/>
      <c r="F20" s="1103"/>
      <c r="G20" s="1103"/>
      <c r="H20" s="1103"/>
      <c r="I20" s="1103"/>
      <c r="J20" s="1001"/>
      <c r="O20" s="887"/>
      <c r="P20"/>
      <c r="Q20"/>
    </row>
    <row r="21" spans="1:23" ht="15.95" customHeight="1">
      <c r="C21" s="1103"/>
      <c r="D21" s="1103"/>
      <c r="E21" s="1103"/>
      <c r="F21" s="1103"/>
      <c r="G21" s="1103"/>
      <c r="H21" s="1103"/>
      <c r="I21" s="1103"/>
      <c r="J21" s="1001"/>
      <c r="P21"/>
      <c r="Q21"/>
    </row>
    <row r="22" spans="1:23" ht="15.95" customHeight="1">
      <c r="C22" s="1103"/>
      <c r="D22" s="1103"/>
      <c r="E22" s="1103"/>
      <c r="F22" s="1103"/>
      <c r="G22" s="1103"/>
      <c r="H22" s="1103"/>
      <c r="I22" s="1103"/>
      <c r="J22" s="1001"/>
      <c r="P22"/>
      <c r="Q22"/>
    </row>
    <row r="23" spans="1:23" ht="15.95" customHeight="1">
      <c r="C23" s="1103"/>
      <c r="D23" s="1103"/>
      <c r="E23" s="1103"/>
      <c r="F23" s="1103"/>
      <c r="G23" s="1103"/>
      <c r="H23" s="1103"/>
      <c r="I23" s="1103"/>
      <c r="J23" s="1001"/>
      <c r="P23"/>
      <c r="Q23"/>
    </row>
    <row r="24" spans="1:23" ht="15.95" customHeight="1">
      <c r="A24" s="127"/>
      <c r="C24" s="1103"/>
      <c r="D24" s="1103"/>
      <c r="E24" s="1103"/>
      <c r="F24" s="1103"/>
      <c r="G24" s="1103"/>
      <c r="H24" s="1103"/>
      <c r="I24" s="1103"/>
      <c r="J24" s="1001"/>
      <c r="Q24"/>
      <c r="U24"/>
      <c r="V24"/>
      <c r="W24"/>
    </row>
    <row r="25" spans="1:23" ht="15.95" customHeight="1">
      <c r="A25" s="127"/>
      <c r="C25" s="1103"/>
      <c r="D25" s="1103"/>
      <c r="E25" s="1103"/>
      <c r="F25" s="1103"/>
      <c r="G25" s="1103"/>
      <c r="H25" s="1103"/>
      <c r="I25" s="1103"/>
      <c r="J25" s="1001"/>
      <c r="Q25"/>
      <c r="U25"/>
      <c r="V25"/>
      <c r="W25"/>
    </row>
    <row r="26" spans="1:23" ht="15.95" customHeight="1">
      <c r="A26" s="127"/>
      <c r="C26" s="1103"/>
      <c r="D26" s="1103"/>
      <c r="E26" s="1103"/>
      <c r="F26" s="1103"/>
      <c r="G26" s="1103"/>
      <c r="H26" s="1103"/>
      <c r="I26" s="1103"/>
      <c r="J26" s="1001"/>
      <c r="Q26"/>
      <c r="U26"/>
      <c r="V26"/>
      <c r="W26"/>
    </row>
    <row r="27" spans="1:23" ht="15.95" customHeight="1">
      <c r="A27" s="127"/>
      <c r="C27" s="1103"/>
      <c r="D27" s="1103"/>
      <c r="E27" s="1103"/>
      <c r="F27" s="1103"/>
      <c r="G27" s="1103"/>
      <c r="H27" s="1103"/>
      <c r="I27" s="1103"/>
      <c r="J27" s="1001"/>
      <c r="Q27"/>
      <c r="U27"/>
      <c r="V27"/>
      <c r="W27"/>
    </row>
    <row r="28" spans="1:23" ht="15.95" customHeight="1">
      <c r="A28" s="127"/>
      <c r="C28" s="1103"/>
      <c r="D28" s="1103"/>
      <c r="E28" s="1103"/>
      <c r="F28" s="1103"/>
      <c r="G28" s="1103"/>
      <c r="H28" s="1103"/>
      <c r="I28" s="1103"/>
      <c r="J28" s="1001"/>
      <c r="Q28"/>
      <c r="U28"/>
      <c r="V28"/>
      <c r="W28"/>
    </row>
    <row r="29" spans="1:23" ht="15.95" customHeight="1">
      <c r="A29" s="127"/>
      <c r="C29" s="1103"/>
      <c r="D29" s="1103"/>
      <c r="E29" s="1103"/>
      <c r="F29" s="1103"/>
      <c r="G29" s="1103"/>
      <c r="H29" s="1103"/>
      <c r="I29" s="1103"/>
      <c r="J29" s="1001"/>
      <c r="Q29"/>
      <c r="U29"/>
      <c r="V29"/>
      <c r="W29"/>
    </row>
    <row r="30" spans="1:23" ht="15.95" customHeight="1">
      <c r="A30" s="127"/>
      <c r="C30" s="1103"/>
      <c r="D30" s="1103"/>
      <c r="E30" s="1103"/>
      <c r="F30" s="1103"/>
      <c r="G30" s="1103"/>
      <c r="H30" s="1103"/>
      <c r="I30" s="1103"/>
      <c r="J30" s="1001"/>
      <c r="P30"/>
      <c r="Q30"/>
      <c r="R30"/>
      <c r="S30"/>
      <c r="T30"/>
      <c r="U30"/>
      <c r="V30"/>
      <c r="W30"/>
    </row>
    <row r="31" spans="1:23" ht="15.95" customHeight="1">
      <c r="A31" s="127"/>
      <c r="C31" s="1103"/>
      <c r="D31" s="1103"/>
      <c r="E31" s="1103"/>
      <c r="F31" s="1103"/>
      <c r="G31" s="1103"/>
      <c r="H31" s="1103"/>
      <c r="I31" s="1103"/>
      <c r="J31" s="1001"/>
      <c r="P31"/>
      <c r="Q31"/>
      <c r="R31"/>
      <c r="S31"/>
      <c r="T31"/>
      <c r="U31"/>
      <c r="V31"/>
      <c r="W31"/>
    </row>
    <row r="32" spans="1:23" ht="15.95" customHeight="1">
      <c r="A32" s="127"/>
      <c r="C32" s="1103"/>
      <c r="D32" s="1103"/>
      <c r="E32" s="1103"/>
      <c r="F32" s="1103"/>
      <c r="G32" s="1103"/>
      <c r="H32" s="1103"/>
      <c r="I32" s="1103"/>
      <c r="J32" s="1001"/>
      <c r="P32"/>
      <c r="Q32"/>
      <c r="R32"/>
      <c r="S32"/>
      <c r="T32"/>
      <c r="U32"/>
      <c r="V32"/>
      <c r="W32"/>
    </row>
    <row r="33" spans="1:23">
      <c r="A33" s="127"/>
      <c r="C33" s="1103"/>
      <c r="D33" s="1103"/>
      <c r="E33" s="1103"/>
      <c r="F33" s="1103"/>
      <c r="G33" s="1103"/>
      <c r="H33" s="1103"/>
      <c r="I33" s="1103"/>
      <c r="P33"/>
      <c r="Q33"/>
      <c r="R33"/>
      <c r="S33"/>
      <c r="T33"/>
      <c r="U33"/>
      <c r="V33"/>
      <c r="W33"/>
    </row>
    <row r="34" spans="1:23">
      <c r="A34" s="127"/>
      <c r="C34" s="1103"/>
      <c r="D34" s="1103"/>
      <c r="E34" s="1103"/>
      <c r="F34" s="1103"/>
      <c r="G34" s="1103"/>
      <c r="H34" s="1103"/>
      <c r="I34" s="1103"/>
      <c r="P34"/>
      <c r="Q34"/>
      <c r="R34"/>
      <c r="S34"/>
      <c r="T34"/>
      <c r="U34"/>
      <c r="V34"/>
      <c r="W34"/>
    </row>
    <row r="35" spans="1:23">
      <c r="A35" s="127"/>
      <c r="P35"/>
      <c r="Q35"/>
      <c r="R35"/>
      <c r="S35"/>
      <c r="T35"/>
      <c r="U35"/>
      <c r="V35"/>
      <c r="W35"/>
    </row>
    <row r="36" spans="1:23" ht="18.75">
      <c r="A36" s="127"/>
      <c r="F36" s="148"/>
      <c r="I36" s="311" t="s">
        <v>473</v>
      </c>
      <c r="O36" s="130"/>
      <c r="P36"/>
      <c r="Q36"/>
      <c r="R36"/>
      <c r="S36"/>
      <c r="T36"/>
      <c r="U36"/>
      <c r="V36"/>
      <c r="W36"/>
    </row>
    <row r="37" spans="1:23">
      <c r="A37" s="127"/>
      <c r="I37" s="15" t="s">
        <v>3</v>
      </c>
      <c r="O37"/>
      <c r="P37"/>
      <c r="Q37"/>
      <c r="R37"/>
      <c r="S37"/>
      <c r="T37"/>
      <c r="U37"/>
      <c r="V37"/>
      <c r="W37"/>
    </row>
    <row r="38" spans="1:23">
      <c r="A38" s="127"/>
      <c r="I38" s="15" t="s">
        <v>540</v>
      </c>
      <c r="O38"/>
      <c r="P38" s="130"/>
      <c r="Q38" s="697"/>
      <c r="S38"/>
      <c r="T38"/>
      <c r="U38"/>
      <c r="V38"/>
      <c r="W38"/>
    </row>
    <row r="39" spans="1:23">
      <c r="I39" s="15" t="s">
        <v>468</v>
      </c>
      <c r="O39"/>
      <c r="P39"/>
      <c r="Q39"/>
      <c r="S39"/>
      <c r="T39"/>
      <c r="U39"/>
      <c r="V39"/>
      <c r="W39"/>
    </row>
    <row r="40" spans="1:23">
      <c r="A40" s="16"/>
      <c r="B40" s="998"/>
      <c r="C40" s="998"/>
      <c r="D40" s="998"/>
      <c r="I40" s="120" t="s">
        <v>541</v>
      </c>
      <c r="O40"/>
      <c r="P40"/>
      <c r="Q40"/>
      <c r="S40"/>
      <c r="T40"/>
      <c r="U40"/>
      <c r="V40"/>
      <c r="W40"/>
    </row>
    <row r="41" spans="1:23">
      <c r="O41"/>
      <c r="P41"/>
      <c r="Q41"/>
      <c r="S41"/>
      <c r="T41"/>
      <c r="U41"/>
      <c r="V41"/>
      <c r="W41"/>
    </row>
    <row r="42" spans="1:23">
      <c r="O42"/>
      <c r="P42"/>
      <c r="Q42"/>
      <c r="S42"/>
      <c r="T42"/>
      <c r="U42"/>
      <c r="V42"/>
      <c r="W42"/>
    </row>
    <row r="43" spans="1:23">
      <c r="O43"/>
      <c r="P43"/>
      <c r="Q43"/>
      <c r="S43"/>
      <c r="T43"/>
      <c r="U43"/>
      <c r="V43"/>
      <c r="W43"/>
    </row>
    <row r="44" spans="1:23">
      <c r="O44"/>
      <c r="P44"/>
      <c r="Q44"/>
      <c r="S44"/>
      <c r="T44"/>
      <c r="U44"/>
      <c r="V44"/>
      <c r="W44"/>
    </row>
    <row r="45" spans="1:23">
      <c r="P45"/>
      <c r="Q45"/>
      <c r="S45"/>
      <c r="T45"/>
      <c r="U45"/>
      <c r="V45"/>
      <c r="W45"/>
    </row>
    <row r="46" spans="1:23">
      <c r="P46"/>
      <c r="Q46"/>
      <c r="S46"/>
      <c r="T46"/>
      <c r="U46"/>
      <c r="V46"/>
      <c r="W46"/>
    </row>
    <row r="47" spans="1:23">
      <c r="P47"/>
      <c r="Q47"/>
      <c r="R47"/>
      <c r="S47"/>
      <c r="T47"/>
      <c r="U47"/>
      <c r="V47"/>
      <c r="W47"/>
    </row>
    <row r="48" spans="1:23">
      <c r="P48" s="130"/>
      <c r="Q48" s="629"/>
      <c r="R48"/>
      <c r="S48"/>
      <c r="T48"/>
      <c r="U48"/>
      <c r="V48"/>
      <c r="W48"/>
    </row>
    <row r="49" spans="16:23">
      <c r="P49"/>
      <c r="R49"/>
      <c r="S49"/>
      <c r="T49"/>
      <c r="U49"/>
      <c r="V49"/>
      <c r="W49"/>
    </row>
    <row r="50" spans="16:23">
      <c r="P50"/>
      <c r="R50"/>
      <c r="S50"/>
      <c r="T50"/>
      <c r="U50"/>
      <c r="V50"/>
      <c r="W50"/>
    </row>
    <row r="51" spans="16:23">
      <c r="P51"/>
      <c r="R51"/>
      <c r="S51"/>
      <c r="T51"/>
      <c r="U51"/>
      <c r="V51"/>
      <c r="W51"/>
    </row>
    <row r="52" spans="16:23">
      <c r="P52"/>
      <c r="R52"/>
      <c r="S52"/>
      <c r="T52"/>
      <c r="U52"/>
      <c r="V52"/>
      <c r="W52"/>
    </row>
    <row r="53" spans="16:23">
      <c r="R53"/>
      <c r="S53"/>
      <c r="T53"/>
      <c r="U53"/>
      <c r="V53"/>
      <c r="W53"/>
    </row>
    <row r="54" spans="16:23">
      <c r="R54"/>
      <c r="S54"/>
      <c r="T54"/>
      <c r="U54"/>
      <c r="V54"/>
      <c r="W54"/>
    </row>
    <row r="55" spans="16:23">
      <c r="P55"/>
      <c r="Q55"/>
      <c r="R55"/>
      <c r="S55"/>
      <c r="T55"/>
      <c r="U55"/>
      <c r="V55"/>
      <c r="W55"/>
    </row>
    <row r="56" spans="16:23">
      <c r="P56" s="697"/>
      <c r="Q56" s="130"/>
      <c r="R56"/>
      <c r="S56"/>
      <c r="T56"/>
      <c r="U56"/>
      <c r="V56"/>
      <c r="W56"/>
    </row>
    <row r="57" spans="16:23">
      <c r="Q57"/>
      <c r="R57"/>
      <c r="S57"/>
      <c r="T57"/>
      <c r="U57"/>
      <c r="V57"/>
      <c r="W57"/>
    </row>
    <row r="58" spans="16:23">
      <c r="Q58"/>
      <c r="R58"/>
      <c r="S58"/>
      <c r="T58"/>
      <c r="U58"/>
      <c r="V58"/>
      <c r="W58"/>
    </row>
    <row r="59" spans="16:23">
      <c r="Q59"/>
      <c r="R59"/>
      <c r="S59"/>
      <c r="T59"/>
      <c r="U59"/>
      <c r="V59"/>
      <c r="W59"/>
    </row>
    <row r="60" spans="16:23">
      <c r="P60"/>
      <c r="Q60"/>
      <c r="R60"/>
      <c r="S60"/>
      <c r="T60"/>
      <c r="U60"/>
      <c r="V60"/>
      <c r="W60"/>
    </row>
    <row r="61" spans="16:23">
      <c r="P61"/>
      <c r="Q61"/>
      <c r="R61"/>
      <c r="S61"/>
      <c r="T61"/>
      <c r="U61"/>
      <c r="V61"/>
      <c r="W61"/>
    </row>
    <row r="62" spans="16:23">
      <c r="P62"/>
      <c r="Q62"/>
      <c r="R62"/>
      <c r="S62"/>
      <c r="T62"/>
    </row>
    <row r="63" spans="16:23">
      <c r="P63"/>
      <c r="Q63"/>
      <c r="R63"/>
      <c r="S63"/>
      <c r="T63"/>
    </row>
  </sheetData>
  <sheetProtection insertRows="0"/>
  <mergeCells count="4">
    <mergeCell ref="F4:G4"/>
    <mergeCell ref="B10:K11"/>
    <mergeCell ref="B12:K13"/>
    <mergeCell ref="C15:I34"/>
  </mergeCells>
  <hyperlinks>
    <hyperlink ref="I40" r:id="rId1" xr:uid="{00000000-0004-0000-0000-000000000000}"/>
  </hyperlinks>
  <pageMargins left="0.7" right="0.7" top="0.75" bottom="0.75" header="0.3" footer="0.3"/>
  <pageSetup scale="52" fitToHeight="0" orientation="portrait" r:id="rId2"/>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CZ157"/>
  <sheetViews>
    <sheetView showGridLines="0" topLeftCell="A37" zoomScale="60" zoomScaleNormal="60" zoomScaleSheetLayoutView="40" workbookViewId="0">
      <selection activeCell="A12" sqref="A12"/>
    </sheetView>
  </sheetViews>
  <sheetFormatPr defaultRowHeight="15.75"/>
  <cols>
    <col min="1" max="1" width="37.625" customWidth="1"/>
    <col min="2" max="2" width="33.625" customWidth="1"/>
    <col min="3" max="9" width="24.625" customWidth="1"/>
    <col min="10" max="11" width="19.5" bestFit="1" customWidth="1"/>
    <col min="12" max="14" width="20.625" bestFit="1" customWidth="1"/>
    <col min="15" max="15" width="15.625" bestFit="1" customWidth="1"/>
    <col min="16" max="16" width="15.625" customWidth="1"/>
    <col min="17" max="17" width="15.125" bestFit="1" customWidth="1"/>
    <col min="18" max="18" width="17.125" bestFit="1" customWidth="1"/>
    <col min="19" max="19" width="16.125" bestFit="1" customWidth="1"/>
    <col min="20" max="21" width="17.125" bestFit="1" customWidth="1"/>
    <col min="22" max="23" width="15.125" bestFit="1" customWidth="1"/>
    <col min="24" max="24" width="16.125" bestFit="1" customWidth="1"/>
    <col min="25" max="25" width="17.125" bestFit="1" customWidth="1"/>
    <col min="26" max="26" width="15.125" bestFit="1" customWidth="1"/>
    <col min="27" max="27" width="17.125" bestFit="1" customWidth="1"/>
    <col min="28" max="29" width="15.625" bestFit="1" customWidth="1"/>
    <col min="30" max="30" width="17.625" bestFit="1" customWidth="1"/>
    <col min="31" max="31" width="16.125" bestFit="1" customWidth="1"/>
    <col min="32" max="32" width="17.125" bestFit="1" customWidth="1"/>
    <col min="33" max="34" width="16.625" bestFit="1" customWidth="1"/>
    <col min="35" max="35" width="16.125" bestFit="1" customWidth="1"/>
    <col min="36" max="37" width="17.625" bestFit="1" customWidth="1"/>
    <col min="38" max="38" width="16.625" bestFit="1" customWidth="1"/>
    <col min="39" max="41" width="17.125" bestFit="1" customWidth="1"/>
    <col min="42" max="44" width="16.125" bestFit="1" customWidth="1"/>
    <col min="45" max="46" width="16.625" bestFit="1" customWidth="1"/>
    <col min="47" max="48" width="16.125" bestFit="1" customWidth="1"/>
    <col min="49" max="50" width="17.625" bestFit="1" customWidth="1"/>
    <col min="51" max="51" width="17.125" bestFit="1" customWidth="1"/>
    <col min="52" max="52" width="16.125" bestFit="1" customWidth="1"/>
    <col min="53" max="54" width="17.125" bestFit="1" customWidth="1"/>
    <col min="55" max="56" width="17.625" bestFit="1" customWidth="1"/>
    <col min="57" max="58" width="17.125" bestFit="1" customWidth="1"/>
    <col min="59" max="59" width="16.125" bestFit="1" customWidth="1"/>
    <col min="60" max="61" width="17.625" bestFit="1" customWidth="1"/>
    <col min="62" max="65" width="16.125" bestFit="1" customWidth="1"/>
    <col min="66" max="66" width="17.625" bestFit="1" customWidth="1"/>
    <col min="67" max="68" width="17.125" bestFit="1" customWidth="1"/>
    <col min="69" max="71" width="16.125" bestFit="1" customWidth="1"/>
    <col min="72" max="72" width="17.125" bestFit="1" customWidth="1"/>
    <col min="73" max="75" width="17.625" bestFit="1" customWidth="1"/>
    <col min="76" max="77" width="16.125" bestFit="1" customWidth="1"/>
    <col min="78" max="78" width="17.625" bestFit="1" customWidth="1"/>
    <col min="79" max="79" width="16.625" bestFit="1" customWidth="1"/>
    <col min="80" max="83" width="16.125" bestFit="1" customWidth="1"/>
    <col min="84" max="86" width="17.125" bestFit="1" customWidth="1"/>
    <col min="87" max="87" width="18.625" bestFit="1" customWidth="1"/>
  </cols>
  <sheetData>
    <row r="1" spans="1:87" ht="28.5">
      <c r="A1" s="108" t="str">
        <f>COVER!B10&amp;" "&amp;COVER!B11</f>
        <v xml:space="preserve">Olympia-Tumwater Regional Fire Authority </v>
      </c>
      <c r="B1" s="128"/>
      <c r="C1" s="128"/>
      <c r="D1" s="128"/>
      <c r="E1" s="128"/>
      <c r="F1" s="128"/>
      <c r="G1" s="128"/>
      <c r="H1" s="128"/>
      <c r="I1" s="357" t="s">
        <v>133</v>
      </c>
      <c r="N1" s="111"/>
    </row>
    <row r="2" spans="1:87" ht="26.25">
      <c r="A2" s="108" t="s">
        <v>162</v>
      </c>
      <c r="B2" s="68"/>
      <c r="C2" s="68"/>
      <c r="D2" s="2"/>
      <c r="E2" s="111"/>
      <c r="F2" s="111"/>
      <c r="G2" s="111"/>
      <c r="H2" s="111"/>
      <c r="N2" s="111"/>
    </row>
    <row r="3" spans="1:87">
      <c r="D3" s="111"/>
      <c r="E3" s="111"/>
      <c r="F3" s="111"/>
      <c r="G3" s="111"/>
      <c r="H3" s="111"/>
      <c r="N3" s="111"/>
    </row>
    <row r="4" spans="1:87" ht="21">
      <c r="A4" s="110"/>
      <c r="D4" s="111"/>
      <c r="E4" s="111"/>
      <c r="F4" s="111"/>
      <c r="G4" s="111"/>
      <c r="H4" s="111"/>
      <c r="N4" s="111"/>
      <c r="P4" s="111"/>
      <c r="Q4" s="111"/>
      <c r="R4" s="111"/>
      <c r="S4" s="111"/>
      <c r="T4" s="111"/>
      <c r="U4" s="111"/>
      <c r="V4" s="111"/>
      <c r="W4" s="111"/>
      <c r="X4" s="111"/>
      <c r="Y4" s="111"/>
      <c r="Z4" s="111"/>
      <c r="AB4" s="111"/>
      <c r="AC4" s="111"/>
      <c r="AD4" s="111"/>
      <c r="AE4" s="111"/>
      <c r="AF4" s="111"/>
      <c r="AG4" s="111"/>
      <c r="AH4" s="111"/>
      <c r="AI4" s="111"/>
      <c r="AJ4" s="111"/>
      <c r="AK4" s="111"/>
      <c r="AL4" s="111"/>
      <c r="AN4" s="111"/>
      <c r="AO4" s="111"/>
      <c r="AP4" s="111"/>
      <c r="AQ4" s="111"/>
      <c r="AR4" s="111"/>
      <c r="AS4" s="111"/>
      <c r="AT4" s="111"/>
      <c r="AU4" s="111"/>
      <c r="AV4" s="111"/>
      <c r="AW4" s="111"/>
      <c r="AX4" s="111"/>
      <c r="AZ4" s="111"/>
      <c r="BA4" s="111"/>
      <c r="BB4" s="111"/>
      <c r="BC4" s="111"/>
      <c r="BD4" s="111"/>
      <c r="BE4" s="111"/>
      <c r="BF4" s="111"/>
      <c r="BG4" s="111"/>
      <c r="BH4" s="111"/>
      <c r="BI4" s="111"/>
      <c r="BJ4" s="111"/>
      <c r="BL4" s="111"/>
      <c r="BM4" s="111"/>
      <c r="BN4" s="111"/>
      <c r="BO4" s="111"/>
      <c r="BP4" s="111"/>
      <c r="BQ4" s="111"/>
      <c r="BR4" s="111"/>
      <c r="BS4" s="111"/>
      <c r="BT4" s="111"/>
      <c r="BU4" s="111"/>
      <c r="BV4" s="111"/>
      <c r="BX4" s="111"/>
      <c r="BY4" s="111"/>
      <c r="BZ4" s="111"/>
      <c r="CA4" s="111"/>
      <c r="CB4" s="111"/>
      <c r="CC4" s="111"/>
      <c r="CD4" s="111"/>
      <c r="CE4" s="111"/>
      <c r="CF4" s="111"/>
      <c r="CG4" s="111"/>
      <c r="CH4" s="111"/>
    </row>
    <row r="5" spans="1:87" ht="23.25">
      <c r="B5" s="111"/>
      <c r="C5" s="111"/>
      <c r="D5" s="111"/>
      <c r="E5" s="111"/>
      <c r="F5" s="111"/>
      <c r="G5" s="111"/>
      <c r="H5" s="111"/>
      <c r="N5" s="112"/>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row>
    <row r="6" spans="1:87" ht="18.75">
      <c r="A6" s="111"/>
      <c r="B6" s="111"/>
      <c r="C6" s="352">
        <f>COVER!F4</f>
        <v>2024</v>
      </c>
      <c r="D6" s="111"/>
      <c r="E6" s="111"/>
      <c r="F6" s="111"/>
      <c r="G6" s="111"/>
      <c r="H6" s="111"/>
      <c r="I6" s="111"/>
      <c r="J6" s="111" t="s">
        <v>278</v>
      </c>
      <c r="K6" s="111"/>
      <c r="L6" s="111"/>
      <c r="M6" s="111"/>
      <c r="N6" s="111"/>
      <c r="O6" s="353">
        <f>C6+1</f>
        <v>2025</v>
      </c>
      <c r="P6" s="111"/>
      <c r="Q6" s="111"/>
      <c r="R6" s="111"/>
      <c r="S6" s="111"/>
      <c r="T6" s="111"/>
      <c r="U6" s="111"/>
      <c r="V6" s="111"/>
      <c r="W6" s="111"/>
      <c r="X6" s="111"/>
      <c r="Y6" s="111"/>
      <c r="Z6" s="111"/>
      <c r="AA6" s="353">
        <f>O6+1</f>
        <v>2026</v>
      </c>
      <c r="AB6" s="111"/>
      <c r="AC6" s="111"/>
      <c r="AD6" s="111"/>
      <c r="AE6" s="111"/>
      <c r="AF6" s="111"/>
      <c r="AG6" s="111"/>
      <c r="AH6" s="111"/>
      <c r="AI6" s="111"/>
      <c r="AJ6" s="111"/>
      <c r="AK6" s="111"/>
      <c r="AL6" s="111"/>
      <c r="AM6" s="353">
        <f>AA6+1</f>
        <v>2027</v>
      </c>
      <c r="AN6" s="111"/>
      <c r="AO6" s="111"/>
      <c r="AP6" s="111"/>
      <c r="AQ6" s="111"/>
      <c r="AR6" s="111"/>
      <c r="AS6" s="111"/>
      <c r="AT6" s="111"/>
      <c r="AU6" s="111"/>
      <c r="AV6" s="111"/>
      <c r="AW6" s="111"/>
      <c r="AX6" s="111"/>
      <c r="AY6" s="353">
        <f>AM6+1</f>
        <v>2028</v>
      </c>
      <c r="AZ6" s="111"/>
      <c r="BA6" s="111"/>
      <c r="BB6" s="111"/>
      <c r="BC6" s="111"/>
      <c r="BD6" s="111"/>
      <c r="BE6" s="111"/>
      <c r="BF6" s="111"/>
      <c r="BG6" s="111"/>
      <c r="BH6" s="111"/>
      <c r="BI6" s="111"/>
      <c r="BJ6" s="111"/>
      <c r="BK6" s="353">
        <f>AY6+1</f>
        <v>2029</v>
      </c>
      <c r="BL6" s="111"/>
      <c r="BM6" s="111"/>
      <c r="BN6" s="111"/>
      <c r="BO6" s="111"/>
      <c r="BP6" s="111"/>
      <c r="BQ6" s="111"/>
      <c r="BR6" s="111"/>
      <c r="BS6" s="111"/>
      <c r="BT6" s="111"/>
      <c r="BU6" s="111"/>
      <c r="BV6" s="111"/>
      <c r="BW6" s="353">
        <f>BK6+1</f>
        <v>2030</v>
      </c>
      <c r="BX6" s="111"/>
      <c r="BY6" s="111"/>
      <c r="BZ6" s="111"/>
      <c r="CA6" s="111"/>
      <c r="CB6" s="111"/>
      <c r="CC6" s="111"/>
      <c r="CD6" s="111"/>
      <c r="CE6" s="111"/>
      <c r="CF6" s="111"/>
      <c r="CG6" s="111"/>
      <c r="CH6" s="111"/>
      <c r="CI6" s="353">
        <f>BW6+1</f>
        <v>2031</v>
      </c>
    </row>
    <row r="7" spans="1:87">
      <c r="A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row>
    <row r="8" spans="1:87" ht="23.25">
      <c r="A8" s="111"/>
      <c r="B8" s="206"/>
      <c r="C8" s="426">
        <v>44562</v>
      </c>
      <c r="D8" s="426">
        <v>44593</v>
      </c>
      <c r="E8" s="426">
        <v>44621</v>
      </c>
      <c r="F8" s="426">
        <v>44652</v>
      </c>
      <c r="G8" s="426">
        <v>44682</v>
      </c>
      <c r="H8" s="426">
        <v>44713</v>
      </c>
      <c r="I8" s="426">
        <v>44743</v>
      </c>
      <c r="J8" s="426">
        <v>44774</v>
      </c>
      <c r="K8" s="426">
        <v>44805</v>
      </c>
      <c r="L8" s="426">
        <v>44835</v>
      </c>
      <c r="M8" s="426">
        <v>44866</v>
      </c>
      <c r="N8" s="426">
        <v>44896</v>
      </c>
      <c r="O8" s="426">
        <v>44927</v>
      </c>
      <c r="P8" s="426">
        <v>44958</v>
      </c>
      <c r="Q8" s="426">
        <v>44986</v>
      </c>
      <c r="R8" s="426">
        <v>45017</v>
      </c>
      <c r="S8" s="426">
        <v>45047</v>
      </c>
      <c r="T8" s="426">
        <v>45078</v>
      </c>
      <c r="U8" s="426">
        <v>45108</v>
      </c>
      <c r="V8" s="426">
        <v>45139</v>
      </c>
      <c r="W8" s="426">
        <v>45170</v>
      </c>
      <c r="X8" s="426">
        <v>45200</v>
      </c>
      <c r="Y8" s="426">
        <v>45231</v>
      </c>
      <c r="Z8" s="426">
        <v>45261</v>
      </c>
      <c r="AA8" s="426">
        <v>45292</v>
      </c>
      <c r="AB8" s="426">
        <v>45323</v>
      </c>
      <c r="AC8" s="426">
        <v>45352</v>
      </c>
      <c r="AD8" s="426">
        <v>45383</v>
      </c>
      <c r="AE8" s="426">
        <v>45413</v>
      </c>
      <c r="AF8" s="426">
        <v>45444</v>
      </c>
      <c r="AG8" s="426">
        <v>45474</v>
      </c>
      <c r="AH8" s="426">
        <v>45505</v>
      </c>
      <c r="AI8" s="426">
        <v>45536</v>
      </c>
      <c r="AJ8" s="426">
        <v>45566</v>
      </c>
      <c r="AK8" s="426">
        <v>45597</v>
      </c>
      <c r="AL8" s="426">
        <v>45627</v>
      </c>
      <c r="AM8" s="426">
        <v>45658</v>
      </c>
      <c r="AN8" s="426">
        <v>45689</v>
      </c>
      <c r="AO8" s="426">
        <v>45717</v>
      </c>
      <c r="AP8" s="426">
        <v>45748</v>
      </c>
      <c r="AQ8" s="426">
        <v>45778</v>
      </c>
      <c r="AR8" s="426">
        <v>45809</v>
      </c>
      <c r="AS8" s="426">
        <v>45839</v>
      </c>
      <c r="AT8" s="426">
        <v>45870</v>
      </c>
      <c r="AU8" s="426">
        <v>45901</v>
      </c>
      <c r="AV8" s="426">
        <v>45931</v>
      </c>
      <c r="AW8" s="426">
        <v>45962</v>
      </c>
      <c r="AX8" s="426">
        <v>45992</v>
      </c>
      <c r="AY8" s="426">
        <v>46023</v>
      </c>
      <c r="AZ8" s="426">
        <v>46054</v>
      </c>
      <c r="BA8" s="426">
        <v>46082</v>
      </c>
      <c r="BB8" s="426">
        <v>46113</v>
      </c>
      <c r="BC8" s="426">
        <v>46143</v>
      </c>
      <c r="BD8" s="426">
        <v>46174</v>
      </c>
      <c r="BE8" s="426">
        <v>46204</v>
      </c>
      <c r="BF8" s="426">
        <v>46235</v>
      </c>
      <c r="BG8" s="426">
        <v>46266</v>
      </c>
      <c r="BH8" s="426">
        <v>46296</v>
      </c>
      <c r="BI8" s="426">
        <v>46327</v>
      </c>
      <c r="BJ8" s="426">
        <v>46357</v>
      </c>
      <c r="BK8" s="426">
        <v>46388</v>
      </c>
      <c r="BL8" s="426">
        <v>46419</v>
      </c>
      <c r="BM8" s="426">
        <v>46447</v>
      </c>
      <c r="BN8" s="426">
        <v>46478</v>
      </c>
      <c r="BO8" s="426">
        <v>46508</v>
      </c>
      <c r="BP8" s="426">
        <v>46539</v>
      </c>
      <c r="BQ8" s="426">
        <v>46569</v>
      </c>
      <c r="BR8" s="426">
        <v>46600</v>
      </c>
      <c r="BS8" s="426">
        <v>46631</v>
      </c>
      <c r="BT8" s="426">
        <v>46661</v>
      </c>
      <c r="BU8" s="426">
        <v>46692</v>
      </c>
      <c r="BV8" s="426">
        <v>46722</v>
      </c>
      <c r="BW8" s="426">
        <v>46753</v>
      </c>
      <c r="BX8" s="426">
        <v>46784</v>
      </c>
      <c r="BY8" s="426">
        <v>46813</v>
      </c>
      <c r="BZ8" s="426">
        <v>46844</v>
      </c>
      <c r="CA8" s="426">
        <v>46874</v>
      </c>
      <c r="CB8" s="426">
        <v>46905</v>
      </c>
      <c r="CC8" s="426">
        <v>46935</v>
      </c>
      <c r="CD8" s="426">
        <v>46966</v>
      </c>
      <c r="CE8" s="426">
        <v>46997</v>
      </c>
      <c r="CF8" s="426">
        <v>47027</v>
      </c>
      <c r="CG8" s="426">
        <v>47058</v>
      </c>
      <c r="CH8" s="426">
        <v>47088</v>
      </c>
      <c r="CI8" s="426">
        <v>47119</v>
      </c>
    </row>
    <row r="9" spans="1:87" ht="23.25">
      <c r="A9" s="113" t="s">
        <v>108</v>
      </c>
      <c r="B9" s="420" t="e">
        <f>#REF!</f>
        <v>#REF!</v>
      </c>
      <c r="C9" s="421" t="e">
        <f>B9</f>
        <v>#REF!</v>
      </c>
      <c r="D9" s="421" t="e">
        <f t="shared" ref="D9:BO9" si="0">C17</f>
        <v>#REF!</v>
      </c>
      <c r="E9" s="421" t="e">
        <f t="shared" si="0"/>
        <v>#REF!</v>
      </c>
      <c r="F9" s="421" t="e">
        <f t="shared" si="0"/>
        <v>#REF!</v>
      </c>
      <c r="G9" s="421" t="e">
        <f t="shared" si="0"/>
        <v>#REF!</v>
      </c>
      <c r="H9" s="421" t="e">
        <f t="shared" si="0"/>
        <v>#REF!</v>
      </c>
      <c r="I9" s="421" t="e">
        <f t="shared" si="0"/>
        <v>#REF!</v>
      </c>
      <c r="J9" s="421" t="e">
        <f t="shared" si="0"/>
        <v>#REF!</v>
      </c>
      <c r="K9" s="421" t="e">
        <f t="shared" si="0"/>
        <v>#REF!</v>
      </c>
      <c r="L9" s="421" t="e">
        <f t="shared" si="0"/>
        <v>#REF!</v>
      </c>
      <c r="M9" s="421" t="e">
        <f t="shared" si="0"/>
        <v>#REF!</v>
      </c>
      <c r="N9" s="421" t="e">
        <f t="shared" si="0"/>
        <v>#REF!</v>
      </c>
      <c r="O9" s="114" t="e">
        <f t="shared" si="0"/>
        <v>#REF!</v>
      </c>
      <c r="P9" s="114" t="e">
        <f t="shared" si="0"/>
        <v>#REF!</v>
      </c>
      <c r="Q9" s="114" t="e">
        <f t="shared" si="0"/>
        <v>#REF!</v>
      </c>
      <c r="R9" s="114" t="e">
        <f t="shared" si="0"/>
        <v>#REF!</v>
      </c>
      <c r="S9" s="114" t="e">
        <f t="shared" si="0"/>
        <v>#REF!</v>
      </c>
      <c r="T9" s="114" t="e">
        <f t="shared" si="0"/>
        <v>#REF!</v>
      </c>
      <c r="U9" s="114" t="e">
        <f t="shared" si="0"/>
        <v>#REF!</v>
      </c>
      <c r="V9" s="114" t="e">
        <f t="shared" si="0"/>
        <v>#REF!</v>
      </c>
      <c r="W9" s="114" t="e">
        <f t="shared" si="0"/>
        <v>#REF!</v>
      </c>
      <c r="X9" s="114" t="e">
        <f t="shared" si="0"/>
        <v>#REF!</v>
      </c>
      <c r="Y9" s="114" t="e">
        <f t="shared" si="0"/>
        <v>#REF!</v>
      </c>
      <c r="Z9" s="114" t="e">
        <f t="shared" si="0"/>
        <v>#REF!</v>
      </c>
      <c r="AA9" s="114" t="e">
        <f t="shared" si="0"/>
        <v>#REF!</v>
      </c>
      <c r="AB9" s="114" t="e">
        <f t="shared" si="0"/>
        <v>#REF!</v>
      </c>
      <c r="AC9" s="114" t="e">
        <f t="shared" si="0"/>
        <v>#REF!</v>
      </c>
      <c r="AD9" s="114" t="e">
        <f t="shared" si="0"/>
        <v>#REF!</v>
      </c>
      <c r="AE9" s="114" t="e">
        <f t="shared" si="0"/>
        <v>#REF!</v>
      </c>
      <c r="AF9" s="114" t="e">
        <f t="shared" si="0"/>
        <v>#REF!</v>
      </c>
      <c r="AG9" s="114" t="e">
        <f t="shared" si="0"/>
        <v>#REF!</v>
      </c>
      <c r="AH9" s="114" t="e">
        <f t="shared" si="0"/>
        <v>#REF!</v>
      </c>
      <c r="AI9" s="114" t="e">
        <f t="shared" si="0"/>
        <v>#REF!</v>
      </c>
      <c r="AJ9" s="114" t="e">
        <f t="shared" si="0"/>
        <v>#REF!</v>
      </c>
      <c r="AK9" s="114" t="e">
        <f t="shared" si="0"/>
        <v>#REF!</v>
      </c>
      <c r="AL9" s="114" t="e">
        <f t="shared" si="0"/>
        <v>#REF!</v>
      </c>
      <c r="AM9" s="114" t="e">
        <f t="shared" si="0"/>
        <v>#REF!</v>
      </c>
      <c r="AN9" s="114" t="e">
        <f t="shared" si="0"/>
        <v>#REF!</v>
      </c>
      <c r="AO9" s="114" t="e">
        <f t="shared" si="0"/>
        <v>#REF!</v>
      </c>
      <c r="AP9" s="114" t="e">
        <f t="shared" si="0"/>
        <v>#REF!</v>
      </c>
      <c r="AQ9" s="114" t="e">
        <f t="shared" si="0"/>
        <v>#REF!</v>
      </c>
      <c r="AR9" s="114" t="e">
        <f t="shared" si="0"/>
        <v>#REF!</v>
      </c>
      <c r="AS9" s="114" t="e">
        <f t="shared" si="0"/>
        <v>#REF!</v>
      </c>
      <c r="AT9" s="114" t="e">
        <f t="shared" si="0"/>
        <v>#REF!</v>
      </c>
      <c r="AU9" s="114" t="e">
        <f t="shared" si="0"/>
        <v>#REF!</v>
      </c>
      <c r="AV9" s="114" t="e">
        <f t="shared" si="0"/>
        <v>#REF!</v>
      </c>
      <c r="AW9" s="114" t="e">
        <f t="shared" si="0"/>
        <v>#REF!</v>
      </c>
      <c r="AX9" s="114" t="e">
        <f t="shared" si="0"/>
        <v>#REF!</v>
      </c>
      <c r="AY9" s="114" t="e">
        <f t="shared" si="0"/>
        <v>#REF!</v>
      </c>
      <c r="AZ9" s="114" t="e">
        <f t="shared" si="0"/>
        <v>#REF!</v>
      </c>
      <c r="BA9" s="114" t="e">
        <f t="shared" si="0"/>
        <v>#REF!</v>
      </c>
      <c r="BB9" s="114" t="e">
        <f t="shared" si="0"/>
        <v>#REF!</v>
      </c>
      <c r="BC9" s="114" t="e">
        <f t="shared" si="0"/>
        <v>#REF!</v>
      </c>
      <c r="BD9" s="114" t="e">
        <f t="shared" si="0"/>
        <v>#REF!</v>
      </c>
      <c r="BE9" s="114" t="e">
        <f t="shared" si="0"/>
        <v>#REF!</v>
      </c>
      <c r="BF9" s="114" t="e">
        <f t="shared" si="0"/>
        <v>#REF!</v>
      </c>
      <c r="BG9" s="114" t="e">
        <f t="shared" si="0"/>
        <v>#REF!</v>
      </c>
      <c r="BH9" s="114" t="e">
        <f t="shared" si="0"/>
        <v>#REF!</v>
      </c>
      <c r="BI9" s="114" t="e">
        <f t="shared" si="0"/>
        <v>#REF!</v>
      </c>
      <c r="BJ9" s="114" t="e">
        <f t="shared" si="0"/>
        <v>#REF!</v>
      </c>
      <c r="BK9" s="114" t="e">
        <f t="shared" si="0"/>
        <v>#REF!</v>
      </c>
      <c r="BL9" s="114" t="e">
        <f t="shared" si="0"/>
        <v>#REF!</v>
      </c>
      <c r="BM9" s="114" t="e">
        <f t="shared" si="0"/>
        <v>#REF!</v>
      </c>
      <c r="BN9" s="114" t="e">
        <f t="shared" si="0"/>
        <v>#REF!</v>
      </c>
      <c r="BO9" s="114" t="e">
        <f t="shared" si="0"/>
        <v>#REF!</v>
      </c>
      <c r="BP9" s="114" t="e">
        <f t="shared" ref="BP9:CI9" si="1">BO17</f>
        <v>#REF!</v>
      </c>
      <c r="BQ9" s="114" t="e">
        <f t="shared" si="1"/>
        <v>#REF!</v>
      </c>
      <c r="BR9" s="114" t="e">
        <f t="shared" si="1"/>
        <v>#REF!</v>
      </c>
      <c r="BS9" s="114" t="e">
        <f t="shared" si="1"/>
        <v>#REF!</v>
      </c>
      <c r="BT9" s="114" t="e">
        <f t="shared" si="1"/>
        <v>#REF!</v>
      </c>
      <c r="BU9" s="114" t="e">
        <f t="shared" si="1"/>
        <v>#REF!</v>
      </c>
      <c r="BV9" s="114" t="e">
        <f t="shared" si="1"/>
        <v>#REF!</v>
      </c>
      <c r="BW9" s="114" t="e">
        <f t="shared" si="1"/>
        <v>#REF!</v>
      </c>
      <c r="BX9" s="114" t="e">
        <f t="shared" si="1"/>
        <v>#REF!</v>
      </c>
      <c r="BY9" s="114" t="e">
        <f t="shared" si="1"/>
        <v>#REF!</v>
      </c>
      <c r="BZ9" s="114" t="e">
        <f t="shared" si="1"/>
        <v>#REF!</v>
      </c>
      <c r="CA9" s="114" t="e">
        <f t="shared" si="1"/>
        <v>#REF!</v>
      </c>
      <c r="CB9" s="114" t="e">
        <f t="shared" si="1"/>
        <v>#REF!</v>
      </c>
      <c r="CC9" s="114" t="e">
        <f t="shared" si="1"/>
        <v>#REF!</v>
      </c>
      <c r="CD9" s="114" t="e">
        <f t="shared" si="1"/>
        <v>#REF!</v>
      </c>
      <c r="CE9" s="114" t="e">
        <f t="shared" si="1"/>
        <v>#REF!</v>
      </c>
      <c r="CF9" s="114" t="e">
        <f t="shared" si="1"/>
        <v>#REF!</v>
      </c>
      <c r="CG9" s="114" t="e">
        <f t="shared" si="1"/>
        <v>#REF!</v>
      </c>
      <c r="CH9" s="114" t="e">
        <f t="shared" si="1"/>
        <v>#REF!</v>
      </c>
      <c r="CI9" s="114" t="e">
        <f t="shared" si="1"/>
        <v>#REF!</v>
      </c>
    </row>
    <row r="10" spans="1:87" ht="23.25">
      <c r="A10" s="113"/>
      <c r="B10" s="202"/>
      <c r="C10" s="421"/>
      <c r="D10" s="422"/>
      <c r="E10" s="422"/>
      <c r="F10" s="422"/>
      <c r="G10" s="422"/>
      <c r="H10" s="422"/>
      <c r="I10" s="422"/>
      <c r="J10" s="422"/>
      <c r="K10" s="422"/>
      <c r="L10" s="422"/>
      <c r="M10" s="422"/>
      <c r="N10" s="422"/>
      <c r="O10" s="114"/>
      <c r="P10" s="111"/>
      <c r="Q10" s="111"/>
      <c r="R10" s="111"/>
      <c r="S10" s="111"/>
      <c r="T10" s="111"/>
      <c r="U10" s="111"/>
      <c r="V10" s="111"/>
      <c r="W10" s="111"/>
      <c r="X10" s="111"/>
      <c r="Y10" s="111"/>
      <c r="Z10" s="111"/>
      <c r="AA10" s="114"/>
      <c r="AB10" s="111"/>
      <c r="AC10" s="111"/>
      <c r="AD10" s="111"/>
      <c r="AE10" s="111"/>
      <c r="AF10" s="111"/>
      <c r="AG10" s="111"/>
      <c r="AH10" s="111"/>
      <c r="AI10" s="111"/>
      <c r="AJ10" s="111"/>
      <c r="AK10" s="111"/>
      <c r="AL10" s="111"/>
      <c r="AM10" s="114"/>
      <c r="AN10" s="111"/>
      <c r="AO10" s="111"/>
      <c r="AP10" s="111"/>
      <c r="AQ10" s="111"/>
      <c r="AR10" s="111"/>
      <c r="AS10" s="111"/>
      <c r="AT10" s="111"/>
      <c r="AU10" s="111"/>
      <c r="AV10" s="111"/>
      <c r="AW10" s="111"/>
      <c r="AX10" s="111"/>
      <c r="AY10" s="114"/>
      <c r="AZ10" s="111"/>
      <c r="BA10" s="111"/>
      <c r="BB10" s="111"/>
      <c r="BC10" s="111"/>
      <c r="BD10" s="111"/>
      <c r="BE10" s="111"/>
      <c r="BF10" s="111"/>
      <c r="BG10" s="111"/>
      <c r="BH10" s="111"/>
      <c r="BI10" s="111"/>
      <c r="BJ10" s="111"/>
      <c r="BK10" s="114"/>
      <c r="BL10" s="111"/>
      <c r="BM10" s="111"/>
      <c r="BN10" s="111"/>
      <c r="BO10" s="111"/>
      <c r="BP10" s="111"/>
      <c r="BQ10" s="111"/>
      <c r="BR10" s="111"/>
      <c r="BS10" s="111"/>
      <c r="BT10" s="111"/>
      <c r="BU10" s="111"/>
      <c r="BV10" s="111"/>
      <c r="BW10" s="114"/>
      <c r="BX10" s="111"/>
      <c r="BY10" s="111"/>
      <c r="BZ10" s="111"/>
      <c r="CA10" s="111"/>
      <c r="CB10" s="111"/>
      <c r="CC10" s="111"/>
      <c r="CD10" s="111"/>
      <c r="CE10" s="111"/>
      <c r="CF10" s="111"/>
      <c r="CG10" s="111"/>
      <c r="CH10" s="111"/>
    </row>
    <row r="11" spans="1:87" ht="23.25">
      <c r="A11" s="113"/>
      <c r="B11" s="423" t="s">
        <v>207</v>
      </c>
      <c r="C11" s="424" t="e">
        <f t="shared" ref="C11:BN11" si="2">C92</f>
        <v>#REF!</v>
      </c>
      <c r="D11" s="424" t="e">
        <f t="shared" si="2"/>
        <v>#REF!</v>
      </c>
      <c r="E11" s="424" t="e">
        <f t="shared" si="2"/>
        <v>#REF!</v>
      </c>
      <c r="F11" s="424" t="e">
        <f t="shared" si="2"/>
        <v>#REF!</v>
      </c>
      <c r="G11" s="424" t="e">
        <f t="shared" si="2"/>
        <v>#REF!</v>
      </c>
      <c r="H11" s="424" t="e">
        <f t="shared" si="2"/>
        <v>#REF!</v>
      </c>
      <c r="I11" s="424" t="e">
        <f t="shared" si="2"/>
        <v>#REF!</v>
      </c>
      <c r="J11" s="424" t="e">
        <f t="shared" si="2"/>
        <v>#REF!</v>
      </c>
      <c r="K11" s="424" t="e">
        <f t="shared" si="2"/>
        <v>#REF!</v>
      </c>
      <c r="L11" s="424" t="e">
        <f t="shared" si="2"/>
        <v>#REF!</v>
      </c>
      <c r="M11" s="424" t="e">
        <f t="shared" si="2"/>
        <v>#REF!</v>
      </c>
      <c r="N11" s="424" t="e">
        <f t="shared" si="2"/>
        <v>#REF!</v>
      </c>
      <c r="O11" s="115" t="e">
        <f t="shared" si="2"/>
        <v>#REF!</v>
      </c>
      <c r="P11" s="115" t="e">
        <f t="shared" si="2"/>
        <v>#REF!</v>
      </c>
      <c r="Q11" s="115" t="e">
        <f t="shared" si="2"/>
        <v>#REF!</v>
      </c>
      <c r="R11" s="115" t="e">
        <f t="shared" si="2"/>
        <v>#REF!</v>
      </c>
      <c r="S11" s="115" t="e">
        <f t="shared" si="2"/>
        <v>#REF!</v>
      </c>
      <c r="T11" s="115" t="e">
        <f t="shared" si="2"/>
        <v>#REF!</v>
      </c>
      <c r="U11" s="115" t="e">
        <f t="shared" si="2"/>
        <v>#REF!</v>
      </c>
      <c r="V11" s="115" t="e">
        <f t="shared" si="2"/>
        <v>#REF!</v>
      </c>
      <c r="W11" s="115" t="e">
        <f t="shared" si="2"/>
        <v>#REF!</v>
      </c>
      <c r="X11" s="115" t="e">
        <f t="shared" si="2"/>
        <v>#REF!</v>
      </c>
      <c r="Y11" s="115" t="e">
        <f t="shared" si="2"/>
        <v>#REF!</v>
      </c>
      <c r="Z11" s="115" t="e">
        <f t="shared" si="2"/>
        <v>#REF!</v>
      </c>
      <c r="AA11" s="115" t="e">
        <f t="shared" si="2"/>
        <v>#REF!</v>
      </c>
      <c r="AB11" s="115" t="e">
        <f t="shared" si="2"/>
        <v>#REF!</v>
      </c>
      <c r="AC11" s="115" t="e">
        <f t="shared" si="2"/>
        <v>#REF!</v>
      </c>
      <c r="AD11" s="115" t="e">
        <f t="shared" si="2"/>
        <v>#REF!</v>
      </c>
      <c r="AE11" s="115" t="e">
        <f t="shared" si="2"/>
        <v>#REF!</v>
      </c>
      <c r="AF11" s="115" t="e">
        <f t="shared" si="2"/>
        <v>#REF!</v>
      </c>
      <c r="AG11" s="115" t="e">
        <f t="shared" si="2"/>
        <v>#REF!</v>
      </c>
      <c r="AH11" s="115" t="e">
        <f t="shared" si="2"/>
        <v>#REF!</v>
      </c>
      <c r="AI11" s="115" t="e">
        <f t="shared" si="2"/>
        <v>#REF!</v>
      </c>
      <c r="AJ11" s="115" t="e">
        <f t="shared" si="2"/>
        <v>#REF!</v>
      </c>
      <c r="AK11" s="115" t="e">
        <f t="shared" si="2"/>
        <v>#REF!</v>
      </c>
      <c r="AL11" s="115" t="e">
        <f t="shared" si="2"/>
        <v>#REF!</v>
      </c>
      <c r="AM11" s="115" t="e">
        <f t="shared" si="2"/>
        <v>#REF!</v>
      </c>
      <c r="AN11" s="115" t="e">
        <f t="shared" si="2"/>
        <v>#REF!</v>
      </c>
      <c r="AO11" s="115" t="e">
        <f t="shared" si="2"/>
        <v>#REF!</v>
      </c>
      <c r="AP11" s="115" t="e">
        <f t="shared" si="2"/>
        <v>#REF!</v>
      </c>
      <c r="AQ11" s="115" t="e">
        <f t="shared" si="2"/>
        <v>#REF!</v>
      </c>
      <c r="AR11" s="115" t="e">
        <f t="shared" si="2"/>
        <v>#REF!</v>
      </c>
      <c r="AS11" s="115" t="e">
        <f t="shared" si="2"/>
        <v>#REF!</v>
      </c>
      <c r="AT11" s="115" t="e">
        <f t="shared" si="2"/>
        <v>#REF!</v>
      </c>
      <c r="AU11" s="115" t="e">
        <f t="shared" si="2"/>
        <v>#REF!</v>
      </c>
      <c r="AV11" s="115" t="e">
        <f t="shared" si="2"/>
        <v>#REF!</v>
      </c>
      <c r="AW11" s="115" t="e">
        <f t="shared" si="2"/>
        <v>#REF!</v>
      </c>
      <c r="AX11" s="115" t="e">
        <f t="shared" si="2"/>
        <v>#REF!</v>
      </c>
      <c r="AY11" s="115" t="e">
        <f t="shared" si="2"/>
        <v>#REF!</v>
      </c>
      <c r="AZ11" s="115" t="e">
        <f t="shared" si="2"/>
        <v>#REF!</v>
      </c>
      <c r="BA11" s="115" t="e">
        <f t="shared" si="2"/>
        <v>#REF!</v>
      </c>
      <c r="BB11" s="115" t="e">
        <f t="shared" si="2"/>
        <v>#REF!</v>
      </c>
      <c r="BC11" s="115" t="e">
        <f t="shared" si="2"/>
        <v>#REF!</v>
      </c>
      <c r="BD11" s="115" t="e">
        <f t="shared" si="2"/>
        <v>#REF!</v>
      </c>
      <c r="BE11" s="115" t="e">
        <f t="shared" si="2"/>
        <v>#REF!</v>
      </c>
      <c r="BF11" s="115" t="e">
        <f t="shared" si="2"/>
        <v>#REF!</v>
      </c>
      <c r="BG11" s="115" t="e">
        <f t="shared" si="2"/>
        <v>#REF!</v>
      </c>
      <c r="BH11" s="115" t="e">
        <f t="shared" si="2"/>
        <v>#REF!</v>
      </c>
      <c r="BI11" s="115" t="e">
        <f t="shared" si="2"/>
        <v>#REF!</v>
      </c>
      <c r="BJ11" s="115" t="e">
        <f t="shared" si="2"/>
        <v>#REF!</v>
      </c>
      <c r="BK11" s="115" t="e">
        <f t="shared" si="2"/>
        <v>#REF!</v>
      </c>
      <c r="BL11" s="115" t="e">
        <f t="shared" si="2"/>
        <v>#REF!</v>
      </c>
      <c r="BM11" s="115" t="e">
        <f t="shared" si="2"/>
        <v>#REF!</v>
      </c>
      <c r="BN11" s="115" t="e">
        <f t="shared" si="2"/>
        <v>#REF!</v>
      </c>
      <c r="BO11" s="115" t="e">
        <f t="shared" ref="BO11:CH11" si="3">BO92</f>
        <v>#REF!</v>
      </c>
      <c r="BP11" s="115" t="e">
        <f t="shared" si="3"/>
        <v>#REF!</v>
      </c>
      <c r="BQ11" s="115" t="e">
        <f t="shared" si="3"/>
        <v>#REF!</v>
      </c>
      <c r="BR11" s="115" t="e">
        <f t="shared" si="3"/>
        <v>#REF!</v>
      </c>
      <c r="BS11" s="115" t="e">
        <f t="shared" si="3"/>
        <v>#REF!</v>
      </c>
      <c r="BT11" s="115" t="e">
        <f t="shared" si="3"/>
        <v>#REF!</v>
      </c>
      <c r="BU11" s="115" t="e">
        <f t="shared" si="3"/>
        <v>#REF!</v>
      </c>
      <c r="BV11" s="115" t="e">
        <f t="shared" si="3"/>
        <v>#REF!</v>
      </c>
      <c r="BW11" s="115" t="e">
        <f t="shared" si="3"/>
        <v>#REF!</v>
      </c>
      <c r="BX11" s="115" t="e">
        <f t="shared" si="3"/>
        <v>#REF!</v>
      </c>
      <c r="BY11" s="115" t="e">
        <f t="shared" si="3"/>
        <v>#REF!</v>
      </c>
      <c r="BZ11" s="115" t="e">
        <f t="shared" si="3"/>
        <v>#REF!</v>
      </c>
      <c r="CA11" s="115" t="e">
        <f t="shared" si="3"/>
        <v>#REF!</v>
      </c>
      <c r="CB11" s="115" t="e">
        <f t="shared" si="3"/>
        <v>#REF!</v>
      </c>
      <c r="CC11" s="115" t="e">
        <f t="shared" si="3"/>
        <v>#REF!</v>
      </c>
      <c r="CD11" s="115" t="e">
        <f t="shared" si="3"/>
        <v>#REF!</v>
      </c>
      <c r="CE11" s="115" t="e">
        <f t="shared" si="3"/>
        <v>#REF!</v>
      </c>
      <c r="CF11" s="115" t="e">
        <f t="shared" si="3"/>
        <v>#REF!</v>
      </c>
      <c r="CG11" s="115" t="e">
        <f t="shared" si="3"/>
        <v>#REF!</v>
      </c>
      <c r="CH11" s="115" t="e">
        <f t="shared" si="3"/>
        <v>#REF!</v>
      </c>
      <c r="CI11" s="115" t="e">
        <f t="shared" ref="CI11" si="4">CI92</f>
        <v>#REF!</v>
      </c>
    </row>
    <row r="12" spans="1:87" ht="23.25">
      <c r="A12" s="113"/>
      <c r="B12" s="423" t="s">
        <v>322</v>
      </c>
      <c r="C12" s="424">
        <f>C141</f>
        <v>0</v>
      </c>
      <c r="D12" s="424">
        <f t="shared" ref="D12:BO12" si="5">D141</f>
        <v>2000000</v>
      </c>
      <c r="E12" s="424">
        <f t="shared" si="5"/>
        <v>1500000</v>
      </c>
      <c r="F12" s="424">
        <f t="shared" si="5"/>
        <v>0</v>
      </c>
      <c r="G12" s="424">
        <f t="shared" si="5"/>
        <v>0</v>
      </c>
      <c r="H12" s="424">
        <f t="shared" si="5"/>
        <v>0</v>
      </c>
      <c r="I12" s="424">
        <f t="shared" si="5"/>
        <v>0</v>
      </c>
      <c r="J12" s="424">
        <f t="shared" si="5"/>
        <v>1500000</v>
      </c>
      <c r="K12" s="424">
        <f t="shared" si="5"/>
        <v>0</v>
      </c>
      <c r="L12" s="424">
        <f t="shared" si="5"/>
        <v>0</v>
      </c>
      <c r="M12" s="424">
        <f t="shared" si="5"/>
        <v>0</v>
      </c>
      <c r="N12" s="424">
        <f t="shared" si="5"/>
        <v>0</v>
      </c>
      <c r="O12" s="115">
        <f t="shared" si="5"/>
        <v>0</v>
      </c>
      <c r="P12" s="115">
        <f t="shared" si="5"/>
        <v>0</v>
      </c>
      <c r="Q12" s="115">
        <f t="shared" si="5"/>
        <v>0</v>
      </c>
      <c r="R12" s="115">
        <f t="shared" si="5"/>
        <v>0</v>
      </c>
      <c r="S12" s="115">
        <f t="shared" si="5"/>
        <v>0</v>
      </c>
      <c r="T12" s="115">
        <f t="shared" si="5"/>
        <v>0</v>
      </c>
      <c r="U12" s="115">
        <f t="shared" si="5"/>
        <v>0</v>
      </c>
      <c r="V12" s="115">
        <f t="shared" si="5"/>
        <v>0</v>
      </c>
      <c r="W12" s="115">
        <f t="shared" si="5"/>
        <v>0</v>
      </c>
      <c r="X12" s="115">
        <f t="shared" si="5"/>
        <v>0</v>
      </c>
      <c r="Y12" s="115">
        <f t="shared" si="5"/>
        <v>0</v>
      </c>
      <c r="Z12" s="115">
        <f t="shared" si="5"/>
        <v>0</v>
      </c>
      <c r="AA12" s="115">
        <f t="shared" si="5"/>
        <v>0</v>
      </c>
      <c r="AB12" s="115">
        <f t="shared" si="5"/>
        <v>0</v>
      </c>
      <c r="AC12" s="115">
        <f t="shared" si="5"/>
        <v>0</v>
      </c>
      <c r="AD12" s="115">
        <f t="shared" si="5"/>
        <v>0</v>
      </c>
      <c r="AE12" s="115">
        <f t="shared" si="5"/>
        <v>0</v>
      </c>
      <c r="AF12" s="115">
        <f t="shared" si="5"/>
        <v>0</v>
      </c>
      <c r="AG12" s="115">
        <f t="shared" si="5"/>
        <v>0</v>
      </c>
      <c r="AH12" s="115">
        <f t="shared" si="5"/>
        <v>0</v>
      </c>
      <c r="AI12" s="115">
        <f t="shared" si="5"/>
        <v>0</v>
      </c>
      <c r="AJ12" s="115">
        <f t="shared" si="5"/>
        <v>0</v>
      </c>
      <c r="AK12" s="115">
        <f t="shared" si="5"/>
        <v>0</v>
      </c>
      <c r="AL12" s="115">
        <f t="shared" si="5"/>
        <v>0</v>
      </c>
      <c r="AM12" s="115">
        <f t="shared" si="5"/>
        <v>0</v>
      </c>
      <c r="AN12" s="115">
        <f t="shared" si="5"/>
        <v>0</v>
      </c>
      <c r="AO12" s="115">
        <f t="shared" si="5"/>
        <v>0</v>
      </c>
      <c r="AP12" s="115">
        <f t="shared" si="5"/>
        <v>0</v>
      </c>
      <c r="AQ12" s="115">
        <f t="shared" si="5"/>
        <v>0</v>
      </c>
      <c r="AR12" s="115">
        <f t="shared" si="5"/>
        <v>0</v>
      </c>
      <c r="AS12" s="115">
        <f t="shared" si="5"/>
        <v>0</v>
      </c>
      <c r="AT12" s="115">
        <f t="shared" si="5"/>
        <v>0</v>
      </c>
      <c r="AU12" s="115">
        <f t="shared" si="5"/>
        <v>0</v>
      </c>
      <c r="AV12" s="115">
        <f t="shared" si="5"/>
        <v>0</v>
      </c>
      <c r="AW12" s="115">
        <f t="shared" si="5"/>
        <v>0</v>
      </c>
      <c r="AX12" s="115">
        <f t="shared" si="5"/>
        <v>0</v>
      </c>
      <c r="AY12" s="115">
        <f t="shared" si="5"/>
        <v>0</v>
      </c>
      <c r="AZ12" s="115">
        <f t="shared" si="5"/>
        <v>0</v>
      </c>
      <c r="BA12" s="115">
        <f t="shared" si="5"/>
        <v>0</v>
      </c>
      <c r="BB12" s="115">
        <f t="shared" si="5"/>
        <v>0</v>
      </c>
      <c r="BC12" s="115">
        <f t="shared" si="5"/>
        <v>0</v>
      </c>
      <c r="BD12" s="115">
        <f t="shared" si="5"/>
        <v>0</v>
      </c>
      <c r="BE12" s="115">
        <f t="shared" si="5"/>
        <v>0</v>
      </c>
      <c r="BF12" s="115">
        <f t="shared" si="5"/>
        <v>0</v>
      </c>
      <c r="BG12" s="115">
        <f t="shared" si="5"/>
        <v>0</v>
      </c>
      <c r="BH12" s="115">
        <f t="shared" si="5"/>
        <v>0</v>
      </c>
      <c r="BI12" s="115">
        <f t="shared" si="5"/>
        <v>0</v>
      </c>
      <c r="BJ12" s="115">
        <f t="shared" si="5"/>
        <v>0</v>
      </c>
      <c r="BK12" s="115">
        <f t="shared" si="5"/>
        <v>0</v>
      </c>
      <c r="BL12" s="115">
        <f t="shared" si="5"/>
        <v>0</v>
      </c>
      <c r="BM12" s="115">
        <f t="shared" si="5"/>
        <v>0</v>
      </c>
      <c r="BN12" s="115">
        <f t="shared" si="5"/>
        <v>0</v>
      </c>
      <c r="BO12" s="115">
        <f t="shared" si="5"/>
        <v>0</v>
      </c>
      <c r="BP12" s="115">
        <f t="shared" ref="BP12:CH12" si="6">BP141</f>
        <v>0</v>
      </c>
      <c r="BQ12" s="115">
        <f t="shared" si="6"/>
        <v>0</v>
      </c>
      <c r="BR12" s="115">
        <f t="shared" si="6"/>
        <v>0</v>
      </c>
      <c r="BS12" s="115">
        <f t="shared" si="6"/>
        <v>0</v>
      </c>
      <c r="BT12" s="115">
        <f t="shared" si="6"/>
        <v>0</v>
      </c>
      <c r="BU12" s="115">
        <f t="shared" si="6"/>
        <v>0</v>
      </c>
      <c r="BV12" s="115">
        <f t="shared" si="6"/>
        <v>0</v>
      </c>
      <c r="BW12" s="115">
        <f t="shared" si="6"/>
        <v>0</v>
      </c>
      <c r="BX12" s="115">
        <f t="shared" si="6"/>
        <v>0</v>
      </c>
      <c r="BY12" s="115">
        <f t="shared" si="6"/>
        <v>0</v>
      </c>
      <c r="BZ12" s="115">
        <f t="shared" si="6"/>
        <v>0</v>
      </c>
      <c r="CA12" s="115">
        <f t="shared" si="6"/>
        <v>0</v>
      </c>
      <c r="CB12" s="115">
        <f t="shared" si="6"/>
        <v>0</v>
      </c>
      <c r="CC12" s="115">
        <f t="shared" si="6"/>
        <v>0</v>
      </c>
      <c r="CD12" s="115">
        <f t="shared" si="6"/>
        <v>0</v>
      </c>
      <c r="CE12" s="115">
        <f t="shared" si="6"/>
        <v>0</v>
      </c>
      <c r="CF12" s="115">
        <f t="shared" si="6"/>
        <v>0</v>
      </c>
      <c r="CG12" s="115">
        <f t="shared" si="6"/>
        <v>0</v>
      </c>
      <c r="CH12" s="115">
        <f t="shared" si="6"/>
        <v>0</v>
      </c>
      <c r="CI12" s="115">
        <f t="shared" ref="CI12" si="7">CI141</f>
        <v>0</v>
      </c>
    </row>
    <row r="13" spans="1:87" ht="23.25">
      <c r="A13" s="113"/>
      <c r="B13" s="423" t="s">
        <v>224</v>
      </c>
      <c r="C13" s="424" t="e">
        <f>C116</f>
        <v>#REF!</v>
      </c>
      <c r="D13" s="424" t="e">
        <f t="shared" ref="D13:BO13" si="8">D116</f>
        <v>#REF!</v>
      </c>
      <c r="E13" s="424" t="e">
        <f t="shared" si="8"/>
        <v>#REF!</v>
      </c>
      <c r="F13" s="424" t="e">
        <f t="shared" si="8"/>
        <v>#REF!</v>
      </c>
      <c r="G13" s="424" t="e">
        <f t="shared" si="8"/>
        <v>#REF!</v>
      </c>
      <c r="H13" s="424" t="e">
        <f t="shared" si="8"/>
        <v>#REF!</v>
      </c>
      <c r="I13" s="424" t="e">
        <f t="shared" si="8"/>
        <v>#REF!</v>
      </c>
      <c r="J13" s="424" t="e">
        <f t="shared" si="8"/>
        <v>#REF!</v>
      </c>
      <c r="K13" s="424" t="e">
        <f t="shared" si="8"/>
        <v>#REF!</v>
      </c>
      <c r="L13" s="424" t="e">
        <f t="shared" si="8"/>
        <v>#REF!</v>
      </c>
      <c r="M13" s="424" t="e">
        <f t="shared" si="8"/>
        <v>#REF!</v>
      </c>
      <c r="N13" s="424" t="e">
        <f t="shared" si="8"/>
        <v>#REF!</v>
      </c>
      <c r="O13" s="115" t="e">
        <f t="shared" si="8"/>
        <v>#REF!</v>
      </c>
      <c r="P13" s="115" t="e">
        <f t="shared" si="8"/>
        <v>#REF!</v>
      </c>
      <c r="Q13" s="115" t="e">
        <f t="shared" si="8"/>
        <v>#REF!</v>
      </c>
      <c r="R13" s="115" t="e">
        <f t="shared" si="8"/>
        <v>#REF!</v>
      </c>
      <c r="S13" s="115" t="e">
        <f t="shared" si="8"/>
        <v>#REF!</v>
      </c>
      <c r="T13" s="115" t="e">
        <f t="shared" si="8"/>
        <v>#REF!</v>
      </c>
      <c r="U13" s="115" t="e">
        <f t="shared" si="8"/>
        <v>#REF!</v>
      </c>
      <c r="V13" s="115" t="e">
        <f t="shared" si="8"/>
        <v>#REF!</v>
      </c>
      <c r="W13" s="115" t="e">
        <f t="shared" si="8"/>
        <v>#REF!</v>
      </c>
      <c r="X13" s="115" t="e">
        <f t="shared" si="8"/>
        <v>#REF!</v>
      </c>
      <c r="Y13" s="115" t="e">
        <f t="shared" si="8"/>
        <v>#REF!</v>
      </c>
      <c r="Z13" s="115" t="e">
        <f t="shared" si="8"/>
        <v>#REF!</v>
      </c>
      <c r="AA13" s="115" t="e">
        <f t="shared" si="8"/>
        <v>#REF!</v>
      </c>
      <c r="AB13" s="115" t="e">
        <f t="shared" si="8"/>
        <v>#REF!</v>
      </c>
      <c r="AC13" s="115" t="e">
        <f t="shared" si="8"/>
        <v>#REF!</v>
      </c>
      <c r="AD13" s="115" t="e">
        <f t="shared" si="8"/>
        <v>#REF!</v>
      </c>
      <c r="AE13" s="115" t="e">
        <f t="shared" si="8"/>
        <v>#REF!</v>
      </c>
      <c r="AF13" s="115" t="e">
        <f t="shared" si="8"/>
        <v>#REF!</v>
      </c>
      <c r="AG13" s="115" t="e">
        <f t="shared" si="8"/>
        <v>#REF!</v>
      </c>
      <c r="AH13" s="115" t="e">
        <f t="shared" si="8"/>
        <v>#REF!</v>
      </c>
      <c r="AI13" s="115" t="e">
        <f t="shared" si="8"/>
        <v>#REF!</v>
      </c>
      <c r="AJ13" s="115" t="e">
        <f t="shared" si="8"/>
        <v>#REF!</v>
      </c>
      <c r="AK13" s="115" t="e">
        <f t="shared" si="8"/>
        <v>#REF!</v>
      </c>
      <c r="AL13" s="115" t="e">
        <f t="shared" si="8"/>
        <v>#REF!</v>
      </c>
      <c r="AM13" s="115" t="e">
        <f t="shared" si="8"/>
        <v>#REF!</v>
      </c>
      <c r="AN13" s="115" t="e">
        <f t="shared" si="8"/>
        <v>#REF!</v>
      </c>
      <c r="AO13" s="115" t="e">
        <f t="shared" si="8"/>
        <v>#REF!</v>
      </c>
      <c r="AP13" s="115" t="e">
        <f t="shared" si="8"/>
        <v>#REF!</v>
      </c>
      <c r="AQ13" s="115" t="e">
        <f t="shared" si="8"/>
        <v>#REF!</v>
      </c>
      <c r="AR13" s="115" t="e">
        <f t="shared" si="8"/>
        <v>#REF!</v>
      </c>
      <c r="AS13" s="115" t="e">
        <f t="shared" si="8"/>
        <v>#REF!</v>
      </c>
      <c r="AT13" s="115" t="e">
        <f t="shared" si="8"/>
        <v>#REF!</v>
      </c>
      <c r="AU13" s="115" t="e">
        <f t="shared" si="8"/>
        <v>#REF!</v>
      </c>
      <c r="AV13" s="115" t="e">
        <f t="shared" si="8"/>
        <v>#REF!</v>
      </c>
      <c r="AW13" s="115" t="e">
        <f t="shared" si="8"/>
        <v>#REF!</v>
      </c>
      <c r="AX13" s="115" t="e">
        <f t="shared" si="8"/>
        <v>#REF!</v>
      </c>
      <c r="AY13" s="115" t="e">
        <f t="shared" si="8"/>
        <v>#REF!</v>
      </c>
      <c r="AZ13" s="115" t="e">
        <f t="shared" si="8"/>
        <v>#REF!</v>
      </c>
      <c r="BA13" s="115" t="e">
        <f t="shared" si="8"/>
        <v>#REF!</v>
      </c>
      <c r="BB13" s="115" t="e">
        <f t="shared" si="8"/>
        <v>#REF!</v>
      </c>
      <c r="BC13" s="115" t="e">
        <f t="shared" si="8"/>
        <v>#REF!</v>
      </c>
      <c r="BD13" s="115" t="e">
        <f t="shared" si="8"/>
        <v>#REF!</v>
      </c>
      <c r="BE13" s="115" t="e">
        <f t="shared" si="8"/>
        <v>#REF!</v>
      </c>
      <c r="BF13" s="115" t="e">
        <f t="shared" si="8"/>
        <v>#REF!</v>
      </c>
      <c r="BG13" s="115" t="e">
        <f t="shared" si="8"/>
        <v>#REF!</v>
      </c>
      <c r="BH13" s="115" t="e">
        <f t="shared" si="8"/>
        <v>#REF!</v>
      </c>
      <c r="BI13" s="115" t="e">
        <f t="shared" si="8"/>
        <v>#REF!</v>
      </c>
      <c r="BJ13" s="115" t="e">
        <f t="shared" si="8"/>
        <v>#REF!</v>
      </c>
      <c r="BK13" s="115" t="e">
        <f t="shared" si="8"/>
        <v>#REF!</v>
      </c>
      <c r="BL13" s="115" t="e">
        <f t="shared" si="8"/>
        <v>#REF!</v>
      </c>
      <c r="BM13" s="115" t="e">
        <f t="shared" si="8"/>
        <v>#REF!</v>
      </c>
      <c r="BN13" s="115" t="e">
        <f t="shared" si="8"/>
        <v>#REF!</v>
      </c>
      <c r="BO13" s="115" t="e">
        <f t="shared" si="8"/>
        <v>#REF!</v>
      </c>
      <c r="BP13" s="115" t="e">
        <f t="shared" ref="BP13:CH13" si="9">BP116</f>
        <v>#REF!</v>
      </c>
      <c r="BQ13" s="115" t="e">
        <f t="shared" si="9"/>
        <v>#REF!</v>
      </c>
      <c r="BR13" s="115" t="e">
        <f t="shared" si="9"/>
        <v>#REF!</v>
      </c>
      <c r="BS13" s="115" t="e">
        <f t="shared" si="9"/>
        <v>#REF!</v>
      </c>
      <c r="BT13" s="115" t="e">
        <f t="shared" si="9"/>
        <v>#REF!</v>
      </c>
      <c r="BU13" s="115" t="e">
        <f t="shared" si="9"/>
        <v>#REF!</v>
      </c>
      <c r="BV13" s="115" t="e">
        <f t="shared" si="9"/>
        <v>#REF!</v>
      </c>
      <c r="BW13" s="115" t="e">
        <f t="shared" si="9"/>
        <v>#REF!</v>
      </c>
      <c r="BX13" s="115" t="e">
        <f t="shared" si="9"/>
        <v>#REF!</v>
      </c>
      <c r="BY13" s="115" t="e">
        <f t="shared" si="9"/>
        <v>#REF!</v>
      </c>
      <c r="BZ13" s="115" t="e">
        <f t="shared" si="9"/>
        <v>#REF!</v>
      </c>
      <c r="CA13" s="115" t="e">
        <f t="shared" si="9"/>
        <v>#REF!</v>
      </c>
      <c r="CB13" s="115" t="e">
        <f t="shared" si="9"/>
        <v>#REF!</v>
      </c>
      <c r="CC13" s="115" t="e">
        <f t="shared" si="9"/>
        <v>#REF!</v>
      </c>
      <c r="CD13" s="115" t="e">
        <f t="shared" si="9"/>
        <v>#REF!</v>
      </c>
      <c r="CE13" s="115" t="e">
        <f t="shared" si="9"/>
        <v>#REF!</v>
      </c>
      <c r="CF13" s="115" t="e">
        <f t="shared" si="9"/>
        <v>#REF!</v>
      </c>
      <c r="CG13" s="115" t="e">
        <f t="shared" si="9"/>
        <v>#REF!</v>
      </c>
      <c r="CH13" s="115" t="e">
        <f t="shared" si="9"/>
        <v>#REF!</v>
      </c>
      <c r="CI13" s="115" t="e">
        <f t="shared" ref="CI13" si="10">CI116</f>
        <v>#REF!</v>
      </c>
    </row>
    <row r="14" spans="1:87" ht="23.25">
      <c r="A14" s="113"/>
      <c r="B14" s="423" t="s">
        <v>323</v>
      </c>
      <c r="C14" s="424">
        <f>C145</f>
        <v>0</v>
      </c>
      <c r="D14" s="424">
        <f t="shared" ref="D14:BO14" si="11">D145</f>
        <v>0</v>
      </c>
      <c r="E14" s="424">
        <f t="shared" si="11"/>
        <v>0</v>
      </c>
      <c r="F14" s="424">
        <f t="shared" si="11"/>
        <v>0</v>
      </c>
      <c r="G14" s="424">
        <f t="shared" si="11"/>
        <v>2000000</v>
      </c>
      <c r="H14" s="424">
        <f t="shared" si="11"/>
        <v>1500000</v>
      </c>
      <c r="I14" s="424">
        <f t="shared" si="11"/>
        <v>0</v>
      </c>
      <c r="J14" s="424">
        <f t="shared" si="11"/>
        <v>0</v>
      </c>
      <c r="K14" s="424">
        <f t="shared" si="11"/>
        <v>0</v>
      </c>
      <c r="L14" s="424">
        <f t="shared" si="11"/>
        <v>0</v>
      </c>
      <c r="M14" s="424">
        <f t="shared" si="11"/>
        <v>1500000</v>
      </c>
      <c r="N14" s="424">
        <f t="shared" si="11"/>
        <v>0</v>
      </c>
      <c r="O14" s="115">
        <f t="shared" si="11"/>
        <v>0</v>
      </c>
      <c r="P14" s="115">
        <f t="shared" si="11"/>
        <v>0</v>
      </c>
      <c r="Q14" s="115">
        <f t="shared" si="11"/>
        <v>0</v>
      </c>
      <c r="R14" s="115">
        <f t="shared" si="11"/>
        <v>0</v>
      </c>
      <c r="S14" s="115">
        <f t="shared" si="11"/>
        <v>0</v>
      </c>
      <c r="T14" s="115">
        <f t="shared" si="11"/>
        <v>0</v>
      </c>
      <c r="U14" s="115">
        <f t="shared" si="11"/>
        <v>0</v>
      </c>
      <c r="V14" s="115">
        <f t="shared" si="11"/>
        <v>0</v>
      </c>
      <c r="W14" s="115">
        <f t="shared" si="11"/>
        <v>0</v>
      </c>
      <c r="X14" s="115">
        <f t="shared" si="11"/>
        <v>0</v>
      </c>
      <c r="Y14" s="115">
        <f t="shared" si="11"/>
        <v>0</v>
      </c>
      <c r="Z14" s="115">
        <f t="shared" si="11"/>
        <v>0</v>
      </c>
      <c r="AA14" s="115">
        <f t="shared" si="11"/>
        <v>0</v>
      </c>
      <c r="AB14" s="115">
        <f t="shared" si="11"/>
        <v>0</v>
      </c>
      <c r="AC14" s="115">
        <f t="shared" si="11"/>
        <v>0</v>
      </c>
      <c r="AD14" s="115">
        <f t="shared" si="11"/>
        <v>0</v>
      </c>
      <c r="AE14" s="115">
        <f t="shared" si="11"/>
        <v>0</v>
      </c>
      <c r="AF14" s="115">
        <f t="shared" si="11"/>
        <v>0</v>
      </c>
      <c r="AG14" s="115">
        <f t="shared" si="11"/>
        <v>0</v>
      </c>
      <c r="AH14" s="115">
        <f t="shared" si="11"/>
        <v>0</v>
      </c>
      <c r="AI14" s="115">
        <f t="shared" si="11"/>
        <v>0</v>
      </c>
      <c r="AJ14" s="115">
        <f t="shared" si="11"/>
        <v>0</v>
      </c>
      <c r="AK14" s="115">
        <f t="shared" si="11"/>
        <v>0</v>
      </c>
      <c r="AL14" s="115">
        <f t="shared" si="11"/>
        <v>0</v>
      </c>
      <c r="AM14" s="115">
        <f t="shared" si="11"/>
        <v>0</v>
      </c>
      <c r="AN14" s="115">
        <f t="shared" si="11"/>
        <v>0</v>
      </c>
      <c r="AO14" s="115">
        <f t="shared" si="11"/>
        <v>0</v>
      </c>
      <c r="AP14" s="115">
        <f t="shared" si="11"/>
        <v>0</v>
      </c>
      <c r="AQ14" s="115">
        <f t="shared" si="11"/>
        <v>0</v>
      </c>
      <c r="AR14" s="115">
        <f t="shared" si="11"/>
        <v>0</v>
      </c>
      <c r="AS14" s="115">
        <f t="shared" si="11"/>
        <v>0</v>
      </c>
      <c r="AT14" s="115">
        <f t="shared" si="11"/>
        <v>0</v>
      </c>
      <c r="AU14" s="115">
        <f t="shared" si="11"/>
        <v>0</v>
      </c>
      <c r="AV14" s="115">
        <f t="shared" si="11"/>
        <v>0</v>
      </c>
      <c r="AW14" s="115">
        <f t="shared" si="11"/>
        <v>0</v>
      </c>
      <c r="AX14" s="115">
        <f t="shared" si="11"/>
        <v>0</v>
      </c>
      <c r="AY14" s="115">
        <f t="shared" si="11"/>
        <v>0</v>
      </c>
      <c r="AZ14" s="115">
        <f t="shared" si="11"/>
        <v>0</v>
      </c>
      <c r="BA14" s="115">
        <f t="shared" si="11"/>
        <v>0</v>
      </c>
      <c r="BB14" s="115">
        <f t="shared" si="11"/>
        <v>0</v>
      </c>
      <c r="BC14" s="115">
        <f t="shared" si="11"/>
        <v>0</v>
      </c>
      <c r="BD14" s="115">
        <f t="shared" si="11"/>
        <v>0</v>
      </c>
      <c r="BE14" s="115">
        <f t="shared" si="11"/>
        <v>0</v>
      </c>
      <c r="BF14" s="115">
        <f t="shared" si="11"/>
        <v>0</v>
      </c>
      <c r="BG14" s="115">
        <f t="shared" si="11"/>
        <v>0</v>
      </c>
      <c r="BH14" s="115">
        <f t="shared" si="11"/>
        <v>0</v>
      </c>
      <c r="BI14" s="115">
        <f t="shared" si="11"/>
        <v>0</v>
      </c>
      <c r="BJ14" s="115">
        <f t="shared" si="11"/>
        <v>0</v>
      </c>
      <c r="BK14" s="115">
        <f t="shared" si="11"/>
        <v>0</v>
      </c>
      <c r="BL14" s="115">
        <f t="shared" si="11"/>
        <v>0</v>
      </c>
      <c r="BM14" s="115">
        <f t="shared" si="11"/>
        <v>0</v>
      </c>
      <c r="BN14" s="115">
        <f t="shared" si="11"/>
        <v>0</v>
      </c>
      <c r="BO14" s="115">
        <f t="shared" si="11"/>
        <v>0</v>
      </c>
      <c r="BP14" s="115">
        <f t="shared" ref="BP14:CH14" si="12">BP145</f>
        <v>0</v>
      </c>
      <c r="BQ14" s="115">
        <f t="shared" si="12"/>
        <v>0</v>
      </c>
      <c r="BR14" s="115">
        <f t="shared" si="12"/>
        <v>0</v>
      </c>
      <c r="BS14" s="115">
        <f t="shared" si="12"/>
        <v>0</v>
      </c>
      <c r="BT14" s="115">
        <f t="shared" si="12"/>
        <v>0</v>
      </c>
      <c r="BU14" s="115">
        <f t="shared" si="12"/>
        <v>0</v>
      </c>
      <c r="BV14" s="115">
        <f t="shared" si="12"/>
        <v>0</v>
      </c>
      <c r="BW14" s="115">
        <f t="shared" si="12"/>
        <v>0</v>
      </c>
      <c r="BX14" s="115">
        <f t="shared" si="12"/>
        <v>0</v>
      </c>
      <c r="BY14" s="115">
        <f t="shared" si="12"/>
        <v>0</v>
      </c>
      <c r="BZ14" s="115">
        <f t="shared" si="12"/>
        <v>0</v>
      </c>
      <c r="CA14" s="115">
        <f t="shared" si="12"/>
        <v>0</v>
      </c>
      <c r="CB14" s="115">
        <f t="shared" si="12"/>
        <v>0</v>
      </c>
      <c r="CC14" s="115">
        <f t="shared" si="12"/>
        <v>0</v>
      </c>
      <c r="CD14" s="115">
        <f t="shared" si="12"/>
        <v>0</v>
      </c>
      <c r="CE14" s="115">
        <f t="shared" si="12"/>
        <v>0</v>
      </c>
      <c r="CF14" s="115">
        <f t="shared" si="12"/>
        <v>0</v>
      </c>
      <c r="CG14" s="115">
        <f t="shared" si="12"/>
        <v>0</v>
      </c>
      <c r="CH14" s="115">
        <f t="shared" si="12"/>
        <v>0</v>
      </c>
      <c r="CI14" s="115">
        <f t="shared" ref="CI14" si="13">CI145</f>
        <v>0</v>
      </c>
    </row>
    <row r="15" spans="1:87" ht="23.25">
      <c r="A15" s="113"/>
      <c r="B15" s="423" t="s">
        <v>208</v>
      </c>
      <c r="C15" s="424" t="e">
        <f>C133</f>
        <v>#REF!</v>
      </c>
      <c r="D15" s="424" t="e">
        <f t="shared" ref="D15:BO15" si="14">D133</f>
        <v>#REF!</v>
      </c>
      <c r="E15" s="424" t="e">
        <f t="shared" si="14"/>
        <v>#REF!</v>
      </c>
      <c r="F15" s="424" t="e">
        <f t="shared" si="14"/>
        <v>#REF!</v>
      </c>
      <c r="G15" s="424" t="e">
        <f t="shared" si="14"/>
        <v>#REF!</v>
      </c>
      <c r="H15" s="424" t="e">
        <f t="shared" si="14"/>
        <v>#REF!</v>
      </c>
      <c r="I15" s="424" t="e">
        <f t="shared" si="14"/>
        <v>#REF!</v>
      </c>
      <c r="J15" s="424" t="e">
        <f t="shared" si="14"/>
        <v>#REF!</v>
      </c>
      <c r="K15" s="424" t="e">
        <f t="shared" si="14"/>
        <v>#REF!</v>
      </c>
      <c r="L15" s="424" t="e">
        <f t="shared" si="14"/>
        <v>#REF!</v>
      </c>
      <c r="M15" s="424" t="e">
        <f t="shared" si="14"/>
        <v>#REF!</v>
      </c>
      <c r="N15" s="424" t="e">
        <f t="shared" si="14"/>
        <v>#REF!</v>
      </c>
      <c r="O15" s="115" t="e">
        <f t="shared" si="14"/>
        <v>#REF!</v>
      </c>
      <c r="P15" s="115" t="e">
        <f t="shared" si="14"/>
        <v>#REF!</v>
      </c>
      <c r="Q15" s="115" t="e">
        <f t="shared" si="14"/>
        <v>#REF!</v>
      </c>
      <c r="R15" s="115" t="e">
        <f t="shared" si="14"/>
        <v>#REF!</v>
      </c>
      <c r="S15" s="115" t="e">
        <f t="shared" si="14"/>
        <v>#REF!</v>
      </c>
      <c r="T15" s="115" t="e">
        <f t="shared" si="14"/>
        <v>#REF!</v>
      </c>
      <c r="U15" s="115" t="e">
        <f t="shared" si="14"/>
        <v>#REF!</v>
      </c>
      <c r="V15" s="115" t="e">
        <f t="shared" si="14"/>
        <v>#REF!</v>
      </c>
      <c r="W15" s="115" t="e">
        <f t="shared" si="14"/>
        <v>#REF!</v>
      </c>
      <c r="X15" s="115" t="e">
        <f t="shared" si="14"/>
        <v>#REF!</v>
      </c>
      <c r="Y15" s="115" t="e">
        <f t="shared" si="14"/>
        <v>#REF!</v>
      </c>
      <c r="Z15" s="115" t="e">
        <f t="shared" si="14"/>
        <v>#REF!</v>
      </c>
      <c r="AA15" s="115" t="e">
        <f t="shared" si="14"/>
        <v>#REF!</v>
      </c>
      <c r="AB15" s="115" t="e">
        <f t="shared" si="14"/>
        <v>#REF!</v>
      </c>
      <c r="AC15" s="115" t="e">
        <f t="shared" si="14"/>
        <v>#REF!</v>
      </c>
      <c r="AD15" s="115" t="e">
        <f t="shared" si="14"/>
        <v>#REF!</v>
      </c>
      <c r="AE15" s="115" t="e">
        <f t="shared" si="14"/>
        <v>#REF!</v>
      </c>
      <c r="AF15" s="115" t="e">
        <f t="shared" si="14"/>
        <v>#REF!</v>
      </c>
      <c r="AG15" s="115" t="e">
        <f t="shared" si="14"/>
        <v>#REF!</v>
      </c>
      <c r="AH15" s="115" t="e">
        <f t="shared" si="14"/>
        <v>#REF!</v>
      </c>
      <c r="AI15" s="115" t="e">
        <f t="shared" si="14"/>
        <v>#REF!</v>
      </c>
      <c r="AJ15" s="115" t="e">
        <f t="shared" si="14"/>
        <v>#REF!</v>
      </c>
      <c r="AK15" s="115" t="e">
        <f t="shared" si="14"/>
        <v>#REF!</v>
      </c>
      <c r="AL15" s="115" t="e">
        <f t="shared" si="14"/>
        <v>#REF!</v>
      </c>
      <c r="AM15" s="115" t="e">
        <f t="shared" si="14"/>
        <v>#REF!</v>
      </c>
      <c r="AN15" s="115" t="e">
        <f t="shared" si="14"/>
        <v>#REF!</v>
      </c>
      <c r="AO15" s="115" t="e">
        <f t="shared" si="14"/>
        <v>#REF!</v>
      </c>
      <c r="AP15" s="115" t="e">
        <f t="shared" si="14"/>
        <v>#REF!</v>
      </c>
      <c r="AQ15" s="115" t="e">
        <f t="shared" si="14"/>
        <v>#REF!</v>
      </c>
      <c r="AR15" s="115" t="e">
        <f t="shared" si="14"/>
        <v>#REF!</v>
      </c>
      <c r="AS15" s="115" t="e">
        <f t="shared" si="14"/>
        <v>#REF!</v>
      </c>
      <c r="AT15" s="115" t="e">
        <f t="shared" si="14"/>
        <v>#REF!</v>
      </c>
      <c r="AU15" s="115" t="e">
        <f t="shared" si="14"/>
        <v>#REF!</v>
      </c>
      <c r="AV15" s="115" t="e">
        <f t="shared" si="14"/>
        <v>#REF!</v>
      </c>
      <c r="AW15" s="115" t="e">
        <f t="shared" si="14"/>
        <v>#REF!</v>
      </c>
      <c r="AX15" s="115" t="e">
        <f t="shared" si="14"/>
        <v>#REF!</v>
      </c>
      <c r="AY15" s="115" t="e">
        <f t="shared" si="14"/>
        <v>#REF!</v>
      </c>
      <c r="AZ15" s="115" t="e">
        <f t="shared" si="14"/>
        <v>#REF!</v>
      </c>
      <c r="BA15" s="115" t="e">
        <f t="shared" si="14"/>
        <v>#REF!</v>
      </c>
      <c r="BB15" s="115" t="e">
        <f t="shared" si="14"/>
        <v>#REF!</v>
      </c>
      <c r="BC15" s="115" t="e">
        <f t="shared" si="14"/>
        <v>#REF!</v>
      </c>
      <c r="BD15" s="115" t="e">
        <f t="shared" si="14"/>
        <v>#REF!</v>
      </c>
      <c r="BE15" s="115" t="e">
        <f t="shared" si="14"/>
        <v>#REF!</v>
      </c>
      <c r="BF15" s="115" t="e">
        <f t="shared" si="14"/>
        <v>#REF!</v>
      </c>
      <c r="BG15" s="115" t="e">
        <f t="shared" si="14"/>
        <v>#REF!</v>
      </c>
      <c r="BH15" s="115" t="e">
        <f t="shared" si="14"/>
        <v>#REF!</v>
      </c>
      <c r="BI15" s="115" t="e">
        <f t="shared" si="14"/>
        <v>#REF!</v>
      </c>
      <c r="BJ15" s="115" t="e">
        <f t="shared" si="14"/>
        <v>#REF!</v>
      </c>
      <c r="BK15" s="115" t="e">
        <f t="shared" si="14"/>
        <v>#REF!</v>
      </c>
      <c r="BL15" s="115" t="e">
        <f t="shared" si="14"/>
        <v>#REF!</v>
      </c>
      <c r="BM15" s="115" t="e">
        <f t="shared" si="14"/>
        <v>#REF!</v>
      </c>
      <c r="BN15" s="115" t="e">
        <f t="shared" si="14"/>
        <v>#REF!</v>
      </c>
      <c r="BO15" s="115" t="e">
        <f t="shared" si="14"/>
        <v>#REF!</v>
      </c>
      <c r="BP15" s="115" t="e">
        <f t="shared" ref="BP15:CH15" si="15">BP133</f>
        <v>#REF!</v>
      </c>
      <c r="BQ15" s="115" t="e">
        <f t="shared" si="15"/>
        <v>#REF!</v>
      </c>
      <c r="BR15" s="115" t="e">
        <f t="shared" si="15"/>
        <v>#REF!</v>
      </c>
      <c r="BS15" s="115" t="e">
        <f t="shared" si="15"/>
        <v>#REF!</v>
      </c>
      <c r="BT15" s="115" t="e">
        <f t="shared" si="15"/>
        <v>#REF!</v>
      </c>
      <c r="BU15" s="115" t="e">
        <f t="shared" si="15"/>
        <v>#REF!</v>
      </c>
      <c r="BV15" s="115" t="e">
        <f t="shared" si="15"/>
        <v>#REF!</v>
      </c>
      <c r="BW15" s="115" t="e">
        <f t="shared" si="15"/>
        <v>#REF!</v>
      </c>
      <c r="BX15" s="115" t="e">
        <f t="shared" si="15"/>
        <v>#REF!</v>
      </c>
      <c r="BY15" s="115" t="e">
        <f t="shared" si="15"/>
        <v>#REF!</v>
      </c>
      <c r="BZ15" s="115" t="e">
        <f t="shared" si="15"/>
        <v>#REF!</v>
      </c>
      <c r="CA15" s="115" t="e">
        <f t="shared" si="15"/>
        <v>#REF!</v>
      </c>
      <c r="CB15" s="115" t="e">
        <f t="shared" si="15"/>
        <v>#REF!</v>
      </c>
      <c r="CC15" s="115" t="e">
        <f t="shared" si="15"/>
        <v>#REF!</v>
      </c>
      <c r="CD15" s="115" t="e">
        <f t="shared" si="15"/>
        <v>#REF!</v>
      </c>
      <c r="CE15" s="115" t="e">
        <f t="shared" si="15"/>
        <v>#REF!</v>
      </c>
      <c r="CF15" s="115" t="e">
        <f t="shared" si="15"/>
        <v>#REF!</v>
      </c>
      <c r="CG15" s="115" t="e">
        <f t="shared" si="15"/>
        <v>#REF!</v>
      </c>
      <c r="CH15" s="115" t="e">
        <f t="shared" si="15"/>
        <v>#REF!</v>
      </c>
      <c r="CI15" s="115" t="e">
        <f t="shared" ref="CI15" si="16">CI133</f>
        <v>#REF!</v>
      </c>
    </row>
    <row r="16" spans="1:87" ht="23.25">
      <c r="A16" s="113"/>
      <c r="B16" s="421"/>
      <c r="C16" s="422"/>
      <c r="D16" s="422"/>
      <c r="E16" s="422"/>
      <c r="F16" s="422"/>
      <c r="G16" s="422"/>
      <c r="H16" s="422"/>
      <c r="I16" s="422"/>
      <c r="J16" s="422"/>
      <c r="K16" s="422"/>
      <c r="L16" s="422"/>
      <c r="M16" s="422"/>
      <c r="N16" s="422"/>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row>
    <row r="17" spans="1:87" ht="23.25">
      <c r="B17" s="423" t="s">
        <v>466</v>
      </c>
      <c r="C17" s="425" t="e">
        <f>C9+C11+C12-C13-C14-C15</f>
        <v>#REF!</v>
      </c>
      <c r="D17" s="425" t="e">
        <f t="shared" ref="D17:BO17" si="17">D9+D11+D12-D13-D14-D15</f>
        <v>#REF!</v>
      </c>
      <c r="E17" s="425" t="e">
        <f t="shared" si="17"/>
        <v>#REF!</v>
      </c>
      <c r="F17" s="425" t="e">
        <f t="shared" si="17"/>
        <v>#REF!</v>
      </c>
      <c r="G17" s="425" t="e">
        <f t="shared" si="17"/>
        <v>#REF!</v>
      </c>
      <c r="H17" s="425" t="e">
        <f t="shared" si="17"/>
        <v>#REF!</v>
      </c>
      <c r="I17" s="425" t="e">
        <f t="shared" si="17"/>
        <v>#REF!</v>
      </c>
      <c r="J17" s="425" t="e">
        <f t="shared" si="17"/>
        <v>#REF!</v>
      </c>
      <c r="K17" s="425" t="e">
        <f t="shared" si="17"/>
        <v>#REF!</v>
      </c>
      <c r="L17" s="425" t="e">
        <f t="shared" si="17"/>
        <v>#REF!</v>
      </c>
      <c r="M17" s="425" t="e">
        <f t="shared" si="17"/>
        <v>#REF!</v>
      </c>
      <c r="N17" s="425" t="e">
        <f t="shared" si="17"/>
        <v>#REF!</v>
      </c>
      <c r="O17" s="425" t="e">
        <f t="shared" si="17"/>
        <v>#REF!</v>
      </c>
      <c r="P17" s="116" t="e">
        <f t="shared" si="17"/>
        <v>#REF!</v>
      </c>
      <c r="Q17" s="116" t="e">
        <f t="shared" si="17"/>
        <v>#REF!</v>
      </c>
      <c r="R17" s="116" t="e">
        <f t="shared" si="17"/>
        <v>#REF!</v>
      </c>
      <c r="S17" s="116" t="e">
        <f t="shared" si="17"/>
        <v>#REF!</v>
      </c>
      <c r="T17" s="116" t="e">
        <f t="shared" si="17"/>
        <v>#REF!</v>
      </c>
      <c r="U17" s="116" t="e">
        <f t="shared" si="17"/>
        <v>#REF!</v>
      </c>
      <c r="V17" s="116" t="e">
        <f t="shared" si="17"/>
        <v>#REF!</v>
      </c>
      <c r="W17" s="116" t="e">
        <f t="shared" si="17"/>
        <v>#REF!</v>
      </c>
      <c r="X17" s="116" t="e">
        <f t="shared" si="17"/>
        <v>#REF!</v>
      </c>
      <c r="Y17" s="116" t="e">
        <f t="shared" si="17"/>
        <v>#REF!</v>
      </c>
      <c r="Z17" s="116" t="e">
        <f t="shared" si="17"/>
        <v>#REF!</v>
      </c>
      <c r="AA17" s="116" t="e">
        <f t="shared" si="17"/>
        <v>#REF!</v>
      </c>
      <c r="AB17" s="116" t="e">
        <f t="shared" si="17"/>
        <v>#REF!</v>
      </c>
      <c r="AC17" s="116" t="e">
        <f t="shared" si="17"/>
        <v>#REF!</v>
      </c>
      <c r="AD17" s="116" t="e">
        <f t="shared" si="17"/>
        <v>#REF!</v>
      </c>
      <c r="AE17" s="116" t="e">
        <f t="shared" si="17"/>
        <v>#REF!</v>
      </c>
      <c r="AF17" s="116" t="e">
        <f t="shared" si="17"/>
        <v>#REF!</v>
      </c>
      <c r="AG17" s="116" t="e">
        <f t="shared" si="17"/>
        <v>#REF!</v>
      </c>
      <c r="AH17" s="116" t="e">
        <f t="shared" si="17"/>
        <v>#REF!</v>
      </c>
      <c r="AI17" s="116" t="e">
        <f t="shared" si="17"/>
        <v>#REF!</v>
      </c>
      <c r="AJ17" s="116" t="e">
        <f t="shared" si="17"/>
        <v>#REF!</v>
      </c>
      <c r="AK17" s="116" t="e">
        <f t="shared" si="17"/>
        <v>#REF!</v>
      </c>
      <c r="AL17" s="116" t="e">
        <f t="shared" si="17"/>
        <v>#REF!</v>
      </c>
      <c r="AM17" s="116" t="e">
        <f t="shared" si="17"/>
        <v>#REF!</v>
      </c>
      <c r="AN17" s="116" t="e">
        <f t="shared" si="17"/>
        <v>#REF!</v>
      </c>
      <c r="AO17" s="116" t="e">
        <f t="shared" si="17"/>
        <v>#REF!</v>
      </c>
      <c r="AP17" s="116" t="e">
        <f t="shared" si="17"/>
        <v>#REF!</v>
      </c>
      <c r="AQ17" s="116" t="e">
        <f t="shared" si="17"/>
        <v>#REF!</v>
      </c>
      <c r="AR17" s="116" t="e">
        <f t="shared" si="17"/>
        <v>#REF!</v>
      </c>
      <c r="AS17" s="116" t="e">
        <f t="shared" si="17"/>
        <v>#REF!</v>
      </c>
      <c r="AT17" s="116" t="e">
        <f t="shared" si="17"/>
        <v>#REF!</v>
      </c>
      <c r="AU17" s="116" t="e">
        <f t="shared" si="17"/>
        <v>#REF!</v>
      </c>
      <c r="AV17" s="116" t="e">
        <f t="shared" si="17"/>
        <v>#REF!</v>
      </c>
      <c r="AW17" s="116" t="e">
        <f t="shared" si="17"/>
        <v>#REF!</v>
      </c>
      <c r="AX17" s="116" t="e">
        <f t="shared" si="17"/>
        <v>#REF!</v>
      </c>
      <c r="AY17" s="116" t="e">
        <f t="shared" si="17"/>
        <v>#REF!</v>
      </c>
      <c r="AZ17" s="116" t="e">
        <f t="shared" si="17"/>
        <v>#REF!</v>
      </c>
      <c r="BA17" s="116" t="e">
        <f t="shared" si="17"/>
        <v>#REF!</v>
      </c>
      <c r="BB17" s="116" t="e">
        <f t="shared" si="17"/>
        <v>#REF!</v>
      </c>
      <c r="BC17" s="116" t="e">
        <f t="shared" si="17"/>
        <v>#REF!</v>
      </c>
      <c r="BD17" s="116" t="e">
        <f t="shared" si="17"/>
        <v>#REF!</v>
      </c>
      <c r="BE17" s="116" t="e">
        <f t="shared" si="17"/>
        <v>#REF!</v>
      </c>
      <c r="BF17" s="116" t="e">
        <f t="shared" si="17"/>
        <v>#REF!</v>
      </c>
      <c r="BG17" s="116" t="e">
        <f t="shared" si="17"/>
        <v>#REF!</v>
      </c>
      <c r="BH17" s="116" t="e">
        <f t="shared" si="17"/>
        <v>#REF!</v>
      </c>
      <c r="BI17" s="116" t="e">
        <f t="shared" si="17"/>
        <v>#REF!</v>
      </c>
      <c r="BJ17" s="116" t="e">
        <f t="shared" si="17"/>
        <v>#REF!</v>
      </c>
      <c r="BK17" s="116" t="e">
        <f t="shared" si="17"/>
        <v>#REF!</v>
      </c>
      <c r="BL17" s="116" t="e">
        <f t="shared" si="17"/>
        <v>#REF!</v>
      </c>
      <c r="BM17" s="116" t="e">
        <f t="shared" si="17"/>
        <v>#REF!</v>
      </c>
      <c r="BN17" s="116" t="e">
        <f t="shared" si="17"/>
        <v>#REF!</v>
      </c>
      <c r="BO17" s="116" t="e">
        <f t="shared" si="17"/>
        <v>#REF!</v>
      </c>
      <c r="BP17" s="116" t="e">
        <f t="shared" ref="BP17:CH17" si="18">BP9+BP11+BP12-BP13-BP14-BP15</f>
        <v>#REF!</v>
      </c>
      <c r="BQ17" s="116" t="e">
        <f t="shared" si="18"/>
        <v>#REF!</v>
      </c>
      <c r="BR17" s="116" t="e">
        <f t="shared" si="18"/>
        <v>#REF!</v>
      </c>
      <c r="BS17" s="116" t="e">
        <f t="shared" si="18"/>
        <v>#REF!</v>
      </c>
      <c r="BT17" s="116" t="e">
        <f t="shared" si="18"/>
        <v>#REF!</v>
      </c>
      <c r="BU17" s="116" t="e">
        <f t="shared" si="18"/>
        <v>#REF!</v>
      </c>
      <c r="BV17" s="116" t="e">
        <f t="shared" si="18"/>
        <v>#REF!</v>
      </c>
      <c r="BW17" s="116" t="e">
        <f t="shared" si="18"/>
        <v>#REF!</v>
      </c>
      <c r="BX17" s="116" t="e">
        <f t="shared" si="18"/>
        <v>#REF!</v>
      </c>
      <c r="BY17" s="116" t="e">
        <f t="shared" si="18"/>
        <v>#REF!</v>
      </c>
      <c r="BZ17" s="116" t="e">
        <f t="shared" si="18"/>
        <v>#REF!</v>
      </c>
      <c r="CA17" s="116" t="e">
        <f t="shared" si="18"/>
        <v>#REF!</v>
      </c>
      <c r="CB17" s="116" t="e">
        <f t="shared" si="18"/>
        <v>#REF!</v>
      </c>
      <c r="CC17" s="116" t="e">
        <f t="shared" si="18"/>
        <v>#REF!</v>
      </c>
      <c r="CD17" s="116" t="e">
        <f t="shared" si="18"/>
        <v>#REF!</v>
      </c>
      <c r="CE17" s="116" t="e">
        <f t="shared" si="18"/>
        <v>#REF!</v>
      </c>
      <c r="CF17" s="116" t="e">
        <f t="shared" si="18"/>
        <v>#REF!</v>
      </c>
      <c r="CG17" s="116" t="e">
        <f t="shared" si="18"/>
        <v>#REF!</v>
      </c>
      <c r="CH17" s="116" t="e">
        <f t="shared" si="18"/>
        <v>#REF!</v>
      </c>
      <c r="CI17" s="116" t="e">
        <f t="shared" ref="CI17" si="19">CI9+CI11+CI12-CI13-CI14-CI15</f>
        <v>#REF!</v>
      </c>
    </row>
    <row r="19" spans="1:87" ht="28.5">
      <c r="A19" s="392" t="s">
        <v>428</v>
      </c>
      <c r="B19" s="393"/>
      <c r="C19" s="433">
        <f>C6</f>
        <v>2024</v>
      </c>
      <c r="D19" s="433">
        <f>C19+1</f>
        <v>2025</v>
      </c>
      <c r="E19" s="433">
        <f t="shared" ref="E19:I19" si="20">D19+1</f>
        <v>2026</v>
      </c>
      <c r="F19" s="433">
        <f t="shared" si="20"/>
        <v>2027</v>
      </c>
      <c r="G19" s="433">
        <f t="shared" si="20"/>
        <v>2028</v>
      </c>
      <c r="H19" s="433">
        <f t="shared" si="20"/>
        <v>2029</v>
      </c>
      <c r="I19" s="433">
        <f t="shared" si="20"/>
        <v>2030</v>
      </c>
      <c r="N19" s="13"/>
    </row>
    <row r="20" spans="1:87" ht="28.5">
      <c r="A20" s="393"/>
      <c r="B20" s="430" t="s">
        <v>109</v>
      </c>
      <c r="C20" s="394" t="e">
        <f>C9</f>
        <v>#REF!</v>
      </c>
      <c r="D20" s="394" t="e">
        <f t="shared" ref="D20:I20" si="21">C26</f>
        <v>#REF!</v>
      </c>
      <c r="E20" s="394" t="e">
        <f t="shared" si="21"/>
        <v>#REF!</v>
      </c>
      <c r="F20" s="394" t="e">
        <f t="shared" si="21"/>
        <v>#REF!</v>
      </c>
      <c r="G20" s="394" t="e">
        <f t="shared" si="21"/>
        <v>#REF!</v>
      </c>
      <c r="H20" s="394" t="e">
        <f t="shared" si="21"/>
        <v>#REF!</v>
      </c>
      <c r="I20" s="394" t="e">
        <f t="shared" si="21"/>
        <v>#REF!</v>
      </c>
    </row>
    <row r="21" spans="1:87" ht="28.5">
      <c r="A21" s="393"/>
      <c r="B21" s="430" t="s">
        <v>110</v>
      </c>
      <c r="C21" s="394" t="e">
        <f>SUM(C11:N11)</f>
        <v>#REF!</v>
      </c>
      <c r="D21" s="394" t="e">
        <f>SUM(O11:Z11)</f>
        <v>#REF!</v>
      </c>
      <c r="E21" s="394" t="e">
        <f>SUM(AA11:AL11)</f>
        <v>#REF!</v>
      </c>
      <c r="F21" s="394" t="e">
        <f>SUM(AM11:AX11)</f>
        <v>#REF!</v>
      </c>
      <c r="G21" s="394" t="e">
        <f>SUM(AY11:BJ11)</f>
        <v>#REF!</v>
      </c>
      <c r="H21" s="394" t="e">
        <f>SUM(BK11:BV11)</f>
        <v>#REF!</v>
      </c>
      <c r="I21" s="394" t="e">
        <f>SUM(BW11:CH11)</f>
        <v>#REF!</v>
      </c>
    </row>
    <row r="22" spans="1:87" ht="28.5">
      <c r="B22" s="430" t="s">
        <v>223</v>
      </c>
      <c r="C22" s="394" t="e">
        <f>SUM(C13:N13)</f>
        <v>#REF!</v>
      </c>
      <c r="D22" s="394" t="e">
        <f>SUM(O13:Z13)</f>
        <v>#REF!</v>
      </c>
      <c r="E22" s="394" t="e">
        <f>SUM(AA13:AL13)</f>
        <v>#REF!</v>
      </c>
      <c r="F22" s="394" t="e">
        <f>SUM(AM13:AX13)</f>
        <v>#REF!</v>
      </c>
      <c r="G22" s="394" t="e">
        <f>SUM(AY13:BJ13)</f>
        <v>#REF!</v>
      </c>
      <c r="H22" s="394" t="e">
        <f>SUM(BK13:BV13)</f>
        <v>#REF!</v>
      </c>
      <c r="I22" s="394" t="e">
        <f>SUM(BW13:CH13)</f>
        <v>#REF!</v>
      </c>
    </row>
    <row r="23" spans="1:87" ht="28.5">
      <c r="A23" s="394">
        <f>SUM(C23:I23)</f>
        <v>5000000</v>
      </c>
      <c r="B23" s="445" t="s">
        <v>322</v>
      </c>
      <c r="C23" s="394">
        <f>SUM(C12:N12)</f>
        <v>5000000</v>
      </c>
      <c r="D23" s="394">
        <f>SUM(O12:Z12)</f>
        <v>0</v>
      </c>
      <c r="E23" s="394">
        <f>SUM(AA12:AL12)</f>
        <v>0</v>
      </c>
      <c r="F23" s="394">
        <f>SUM(AM12:AX12)</f>
        <v>0</v>
      </c>
      <c r="G23" s="394">
        <f>SUM(AY12:BJ12)</f>
        <v>0</v>
      </c>
      <c r="H23" s="394">
        <f>SUM(BK12:BV12)</f>
        <v>0</v>
      </c>
      <c r="I23" s="394">
        <f>SUM(BW12:CH12)</f>
        <v>0</v>
      </c>
    </row>
    <row r="24" spans="1:87" ht="28.5">
      <c r="A24" s="394">
        <f>SUM(C24:I24)</f>
        <v>5000000</v>
      </c>
      <c r="B24" s="445" t="s">
        <v>323</v>
      </c>
      <c r="C24" s="394">
        <f>SUM(C14:N14)</f>
        <v>5000000</v>
      </c>
      <c r="D24" s="394">
        <f>SUM(O14:Z14)</f>
        <v>0</v>
      </c>
      <c r="E24" s="394">
        <f>SUM(AA14:AL14)</f>
        <v>0</v>
      </c>
      <c r="F24" s="394">
        <f>SUM(AM14:AX14)</f>
        <v>0</v>
      </c>
      <c r="G24" s="394">
        <f>SUM(AY14:BJ14)</f>
        <v>0</v>
      </c>
      <c r="H24" s="394">
        <f>SUM(BK14:BV14)</f>
        <v>0</v>
      </c>
      <c r="I24" s="394">
        <f>SUM(BW14:CH14)</f>
        <v>0</v>
      </c>
    </row>
    <row r="25" spans="1:87" ht="29.25" thickBot="1">
      <c r="A25" s="393"/>
      <c r="B25" s="430" t="s">
        <v>111</v>
      </c>
      <c r="C25" s="394" t="e">
        <f>SUM(C15:N15)</f>
        <v>#REF!</v>
      </c>
      <c r="D25" s="394" t="e">
        <f>SUM(O15:Z15)</f>
        <v>#REF!</v>
      </c>
      <c r="E25" s="394" t="e">
        <f>SUM(AA15:AL15)</f>
        <v>#REF!</v>
      </c>
      <c r="F25" s="394" t="e">
        <f>SUM(AM15:AX15)</f>
        <v>#REF!</v>
      </c>
      <c r="G25" s="394" t="e">
        <f>SUM(AY15:BJ15)</f>
        <v>#REF!</v>
      </c>
      <c r="H25" s="394" t="e">
        <f>SUM(BK15:BV15)</f>
        <v>#REF!</v>
      </c>
      <c r="I25" s="394" t="e">
        <f>SUM(BW15:CH15)</f>
        <v>#REF!</v>
      </c>
    </row>
    <row r="26" spans="1:87" ht="29.25" thickBot="1">
      <c r="A26" s="393"/>
      <c r="B26" s="431" t="s">
        <v>112</v>
      </c>
      <c r="C26" s="432" t="e">
        <f t="shared" ref="C26:I26" si="22">C20+C21-C22-C25</f>
        <v>#REF!</v>
      </c>
      <c r="D26" s="432" t="e">
        <f t="shared" si="22"/>
        <v>#REF!</v>
      </c>
      <c r="E26" s="432" t="e">
        <f t="shared" si="22"/>
        <v>#REF!</v>
      </c>
      <c r="F26" s="432" t="e">
        <f t="shared" si="22"/>
        <v>#REF!</v>
      </c>
      <c r="G26" s="432" t="e">
        <f t="shared" si="22"/>
        <v>#REF!</v>
      </c>
      <c r="H26" s="432" t="e">
        <f t="shared" si="22"/>
        <v>#REF!</v>
      </c>
      <c r="I26" s="444" t="e">
        <f t="shared" si="22"/>
        <v>#REF!</v>
      </c>
    </row>
    <row r="27" spans="1:87" ht="26.25">
      <c r="B27" s="256" t="s">
        <v>528</v>
      </c>
      <c r="C27" s="434" t="e">
        <f>C150</f>
        <v>#REF!</v>
      </c>
      <c r="D27" s="434" t="e">
        <f>O150</f>
        <v>#REF!</v>
      </c>
      <c r="E27" s="434" t="e">
        <f>AA150</f>
        <v>#REF!</v>
      </c>
      <c r="F27" s="434" t="e">
        <f>AM150</f>
        <v>#REF!</v>
      </c>
      <c r="G27" s="434" t="e">
        <f>AY150</f>
        <v>#REF!</v>
      </c>
      <c r="H27" s="434" t="e">
        <f>BK150</f>
        <v>#REF!</v>
      </c>
      <c r="I27" s="434" t="e">
        <f>BW150</f>
        <v>#REF!</v>
      </c>
    </row>
    <row r="28" spans="1:87" ht="26.25">
      <c r="B28" s="256" t="s">
        <v>529</v>
      </c>
      <c r="C28" s="435" t="e">
        <f t="shared" ref="C28:I28" si="23">C26/C27</f>
        <v>#REF!</v>
      </c>
      <c r="D28" s="435" t="e">
        <f t="shared" si="23"/>
        <v>#REF!</v>
      </c>
      <c r="E28" s="435" t="e">
        <f t="shared" si="23"/>
        <v>#REF!</v>
      </c>
      <c r="F28" s="435" t="e">
        <f t="shared" si="23"/>
        <v>#REF!</v>
      </c>
      <c r="G28" s="435" t="e">
        <f t="shared" si="23"/>
        <v>#REF!</v>
      </c>
      <c r="H28" s="435" t="e">
        <f t="shared" si="23"/>
        <v>#REF!</v>
      </c>
      <c r="I28" s="435" t="e">
        <f t="shared" si="23"/>
        <v>#REF!</v>
      </c>
    </row>
    <row r="29" spans="1:87">
      <c r="A29" s="111"/>
      <c r="B29" s="113" t="s">
        <v>325</v>
      </c>
      <c r="C29" s="13" t="e">
        <f>(C25+C22)/12</f>
        <v>#REF!</v>
      </c>
      <c r="D29" s="13" t="e">
        <f t="shared" ref="D29:I29" si="24">(D25+D22)/12</f>
        <v>#REF!</v>
      </c>
      <c r="E29" s="13" t="e">
        <f t="shared" si="24"/>
        <v>#REF!</v>
      </c>
      <c r="F29" s="13" t="e">
        <f t="shared" si="24"/>
        <v>#REF!</v>
      </c>
      <c r="G29" s="13" t="e">
        <f t="shared" si="24"/>
        <v>#REF!</v>
      </c>
      <c r="H29" s="13" t="e">
        <f t="shared" si="24"/>
        <v>#REF!</v>
      </c>
      <c r="I29" s="13" t="e">
        <f t="shared" si="24"/>
        <v>#REF!</v>
      </c>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X29" s="111"/>
      <c r="BY29" s="111"/>
      <c r="BZ29" s="111"/>
      <c r="CA29" s="111"/>
      <c r="CB29" s="111"/>
      <c r="CC29" s="111"/>
      <c r="CD29" s="111"/>
      <c r="CE29" s="111"/>
      <c r="CF29" s="111"/>
      <c r="CG29" s="111"/>
      <c r="CH29" s="111"/>
    </row>
    <row r="30" spans="1:87">
      <c r="A30" s="111"/>
      <c r="B30" s="111"/>
      <c r="C30" s="111"/>
      <c r="D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11"/>
      <c r="BT30" s="111"/>
      <c r="BU30" s="111"/>
      <c r="BV30" s="111"/>
      <c r="BW30" s="111"/>
      <c r="BX30" s="111"/>
      <c r="BY30" s="111"/>
      <c r="BZ30" s="111"/>
      <c r="CA30" s="111"/>
      <c r="CB30" s="111"/>
      <c r="CC30" s="111"/>
      <c r="CD30" s="111"/>
      <c r="CE30" s="111"/>
      <c r="CF30" s="111"/>
      <c r="CG30" s="111"/>
      <c r="CH30" s="111"/>
    </row>
    <row r="31" spans="1:87">
      <c r="C31" s="111"/>
      <c r="D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S31" s="111"/>
      <c r="BT31" s="111"/>
      <c r="BU31" s="111"/>
      <c r="BV31" s="111"/>
      <c r="BW31" s="111"/>
      <c r="BX31" s="111"/>
      <c r="BY31" s="111"/>
      <c r="BZ31" s="111"/>
      <c r="CA31" s="111"/>
      <c r="CB31" s="111"/>
      <c r="CC31" s="111"/>
      <c r="CD31" s="111"/>
      <c r="CE31" s="111"/>
      <c r="CF31" s="111"/>
      <c r="CG31" s="111"/>
      <c r="CH31" s="111"/>
    </row>
    <row r="32" spans="1:87">
      <c r="A32" s="114"/>
      <c r="B32" s="111"/>
      <c r="C32" s="111"/>
      <c r="D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S32" s="111"/>
      <c r="BT32" s="111"/>
      <c r="BU32" s="111"/>
      <c r="BV32" s="111"/>
      <c r="BW32" s="111"/>
      <c r="BX32" s="111"/>
      <c r="BY32" s="111"/>
      <c r="BZ32" s="111"/>
      <c r="CA32" s="111"/>
      <c r="CB32" s="111"/>
      <c r="CC32" s="111"/>
      <c r="CD32" s="111"/>
      <c r="CE32" s="111"/>
      <c r="CF32" s="111"/>
      <c r="CG32" s="111"/>
      <c r="CH32" s="111"/>
    </row>
    <row r="33" spans="1:86">
      <c r="A33" s="111"/>
      <c r="B33" s="111"/>
      <c r="C33" s="111"/>
      <c r="D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S33" s="111"/>
      <c r="BT33" s="111"/>
      <c r="BU33" s="111"/>
      <c r="BV33" s="111"/>
      <c r="BW33" s="111"/>
      <c r="BX33" s="111"/>
      <c r="BY33" s="111"/>
      <c r="BZ33" s="111"/>
      <c r="CA33" s="111"/>
      <c r="CB33" s="111"/>
      <c r="CC33" s="111"/>
      <c r="CD33" s="111"/>
      <c r="CE33" s="111"/>
      <c r="CF33" s="111"/>
      <c r="CG33" s="111"/>
      <c r="CH33" s="111"/>
    </row>
    <row r="34" spans="1:86">
      <c r="A34" s="111"/>
      <c r="B34" s="111"/>
      <c r="C34" s="111"/>
      <c r="D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row>
    <row r="35" spans="1:86">
      <c r="A35" s="111"/>
      <c r="B35" s="111"/>
      <c r="C35" s="111"/>
      <c r="D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row>
    <row r="36" spans="1:86">
      <c r="A36" s="111"/>
      <c r="B36" s="111"/>
      <c r="C36" s="111"/>
      <c r="D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11"/>
      <c r="BV36" s="111"/>
      <c r="BW36" s="111"/>
      <c r="BX36" s="111"/>
      <c r="BY36" s="111"/>
      <c r="BZ36" s="111"/>
      <c r="CA36" s="111"/>
      <c r="CB36" s="111"/>
      <c r="CC36" s="111"/>
      <c r="CD36" s="111"/>
      <c r="CE36" s="111"/>
      <c r="CF36" s="111"/>
      <c r="CG36" s="111"/>
      <c r="CH36" s="111"/>
    </row>
    <row r="37" spans="1:86">
      <c r="A37" s="111"/>
      <c r="B37" s="111"/>
      <c r="C37" s="111"/>
      <c r="D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c r="CH37" s="111"/>
    </row>
    <row r="38" spans="1:86">
      <c r="A38" s="111"/>
      <c r="B38" s="111"/>
      <c r="C38" s="111"/>
      <c r="D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c r="CA38" s="111"/>
      <c r="CB38" s="111"/>
      <c r="CC38" s="111"/>
      <c r="CD38" s="111"/>
      <c r="CE38" s="111"/>
      <c r="CF38" s="111"/>
      <c r="CG38" s="111"/>
      <c r="CH38" s="111"/>
    </row>
    <row r="39" spans="1:86">
      <c r="A39" s="111"/>
      <c r="B39" s="111"/>
      <c r="C39" s="111"/>
      <c r="D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c r="BY39" s="111"/>
      <c r="BZ39" s="111"/>
      <c r="CA39" s="111"/>
      <c r="CB39" s="111"/>
      <c r="CC39" s="111"/>
      <c r="CD39" s="111"/>
      <c r="CE39" s="111"/>
      <c r="CF39" s="111"/>
      <c r="CG39" s="111"/>
      <c r="CH39" s="111"/>
    </row>
    <row r="40" spans="1:86">
      <c r="A40" s="111"/>
      <c r="B40" s="111"/>
      <c r="C40" s="111"/>
      <c r="D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c r="BY40" s="111"/>
      <c r="BZ40" s="111"/>
      <c r="CA40" s="111"/>
      <c r="CB40" s="111"/>
      <c r="CC40" s="111"/>
      <c r="CD40" s="111"/>
      <c r="CE40" s="111"/>
      <c r="CF40" s="111"/>
      <c r="CG40" s="111"/>
      <c r="CH40" s="111"/>
    </row>
    <row r="41" spans="1:86">
      <c r="A41" s="111"/>
      <c r="B41" s="111"/>
      <c r="C41" s="111"/>
      <c r="D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1"/>
      <c r="BQ41" s="111"/>
      <c r="BR41" s="111"/>
      <c r="BS41" s="111"/>
      <c r="BT41" s="111"/>
      <c r="BU41" s="111"/>
      <c r="BV41" s="111"/>
      <c r="BW41" s="111"/>
      <c r="BX41" s="111"/>
      <c r="BY41" s="111"/>
      <c r="BZ41" s="111"/>
      <c r="CA41" s="111"/>
      <c r="CB41" s="111"/>
      <c r="CC41" s="111"/>
      <c r="CD41" s="111"/>
      <c r="CE41" s="111"/>
      <c r="CF41" s="111"/>
      <c r="CG41" s="111"/>
      <c r="CH41" s="111"/>
    </row>
    <row r="42" spans="1:86">
      <c r="A42" s="111"/>
      <c r="B42" s="111"/>
      <c r="C42" s="111"/>
      <c r="D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c r="BY42" s="111"/>
      <c r="BZ42" s="111"/>
      <c r="CA42" s="111"/>
      <c r="CB42" s="111"/>
      <c r="CC42" s="111"/>
      <c r="CD42" s="111"/>
      <c r="CE42" s="111"/>
      <c r="CF42" s="111"/>
      <c r="CG42" s="111"/>
      <c r="CH42" s="111"/>
    </row>
    <row r="43" spans="1:86">
      <c r="A43" s="111"/>
      <c r="B43" s="111"/>
      <c r="C43" s="111"/>
      <c r="D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c r="BM43" s="111"/>
      <c r="BN43" s="111"/>
      <c r="BO43" s="111"/>
      <c r="BP43" s="111"/>
      <c r="BQ43" s="111"/>
      <c r="BR43" s="111"/>
      <c r="BS43" s="111"/>
      <c r="BT43" s="111"/>
      <c r="BU43" s="111"/>
      <c r="BV43" s="111"/>
      <c r="BW43" s="111"/>
      <c r="BX43" s="111"/>
      <c r="BY43" s="111"/>
      <c r="BZ43" s="111"/>
      <c r="CA43" s="111"/>
      <c r="CB43" s="111"/>
      <c r="CC43" s="111"/>
      <c r="CD43" s="111"/>
      <c r="CE43" s="111"/>
      <c r="CF43" s="111"/>
      <c r="CG43" s="111"/>
      <c r="CH43" s="111"/>
    </row>
    <row r="44" spans="1:86">
      <c r="A44" s="111"/>
      <c r="B44" s="111"/>
      <c r="C44" s="111"/>
      <c r="D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1"/>
      <c r="BN44" s="111"/>
      <c r="BO44" s="111"/>
      <c r="BP44" s="111"/>
      <c r="BQ44" s="111"/>
      <c r="BR44" s="111"/>
      <c r="BS44" s="111"/>
      <c r="BT44" s="111"/>
      <c r="BU44" s="111"/>
      <c r="BV44" s="111"/>
      <c r="BW44" s="111"/>
      <c r="BX44" s="111"/>
      <c r="BY44" s="111"/>
      <c r="BZ44" s="111"/>
      <c r="CA44" s="111"/>
      <c r="CB44" s="111"/>
      <c r="CC44" s="111"/>
      <c r="CD44" s="111"/>
      <c r="CE44" s="111"/>
      <c r="CF44" s="111"/>
      <c r="CG44" s="111"/>
      <c r="CH44" s="111"/>
    </row>
    <row r="45" spans="1:86">
      <c r="A45" s="111"/>
      <c r="B45" s="111"/>
      <c r="C45" s="111"/>
      <c r="D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c r="BM45" s="111"/>
      <c r="BN45" s="111"/>
      <c r="BO45" s="111"/>
      <c r="BP45" s="111"/>
      <c r="BQ45" s="111"/>
      <c r="BR45" s="111"/>
      <c r="BS45" s="111"/>
      <c r="BT45" s="111"/>
      <c r="BU45" s="111"/>
      <c r="BV45" s="111"/>
      <c r="BW45" s="111"/>
      <c r="BX45" s="111"/>
      <c r="BY45" s="111"/>
      <c r="BZ45" s="111"/>
      <c r="CA45" s="111"/>
      <c r="CB45" s="111"/>
      <c r="CC45" s="111"/>
      <c r="CD45" s="111"/>
      <c r="CE45" s="111"/>
      <c r="CF45" s="111"/>
      <c r="CG45" s="111"/>
      <c r="CH45" s="111"/>
    </row>
    <row r="46" spans="1:86">
      <c r="A46" s="111"/>
      <c r="B46" s="111"/>
      <c r="C46" s="111"/>
      <c r="D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1"/>
      <c r="BM46" s="111"/>
      <c r="BN46" s="111"/>
      <c r="BO46" s="111"/>
      <c r="BP46" s="111"/>
      <c r="BQ46" s="111"/>
      <c r="BR46" s="111"/>
      <c r="BS46" s="111"/>
      <c r="BT46" s="111"/>
      <c r="BU46" s="111"/>
      <c r="BV46" s="111"/>
      <c r="BW46" s="111"/>
      <c r="BX46" s="111"/>
      <c r="BY46" s="111"/>
      <c r="BZ46" s="111"/>
      <c r="CA46" s="111"/>
      <c r="CB46" s="111"/>
      <c r="CC46" s="111"/>
      <c r="CD46" s="111"/>
      <c r="CE46" s="111"/>
      <c r="CF46" s="111"/>
      <c r="CG46" s="111"/>
      <c r="CH46" s="111"/>
    </row>
    <row r="47" spans="1:86">
      <c r="A47" s="111"/>
      <c r="B47" s="111"/>
      <c r="C47" s="111"/>
      <c r="D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111"/>
      <c r="BJ47" s="111"/>
      <c r="BK47" s="111"/>
      <c r="BL47" s="111"/>
      <c r="BM47" s="111"/>
      <c r="BN47" s="111"/>
      <c r="BO47" s="111"/>
      <c r="BP47" s="111"/>
      <c r="BQ47" s="111"/>
      <c r="BR47" s="111"/>
      <c r="BS47" s="111"/>
      <c r="BT47" s="111"/>
      <c r="BU47" s="111"/>
      <c r="BV47" s="111"/>
      <c r="BW47" s="111"/>
      <c r="BX47" s="111"/>
      <c r="BY47" s="111"/>
      <c r="BZ47" s="111"/>
      <c r="CA47" s="111"/>
      <c r="CB47" s="111"/>
      <c r="CC47" s="111"/>
      <c r="CD47" s="111"/>
      <c r="CE47" s="111"/>
      <c r="CF47" s="111"/>
      <c r="CG47" s="111"/>
      <c r="CH47" s="111"/>
    </row>
    <row r="48" spans="1:86" ht="26.25">
      <c r="A48" s="328" t="s">
        <v>480</v>
      </c>
      <c r="C48" s="111"/>
      <c r="D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111"/>
      <c r="BJ48" s="111"/>
      <c r="BK48" s="111"/>
      <c r="BL48" s="111"/>
      <c r="BM48" s="111"/>
      <c r="BN48" s="111"/>
      <c r="BO48" s="111"/>
      <c r="BP48" s="111"/>
      <c r="BQ48" s="111"/>
      <c r="BR48" s="111"/>
      <c r="BS48" s="111"/>
      <c r="BT48" s="111"/>
      <c r="BU48" s="111"/>
      <c r="BV48" s="111"/>
      <c r="BW48" s="111"/>
      <c r="BX48" s="111"/>
      <c r="BY48" s="111"/>
      <c r="BZ48" s="111"/>
      <c r="CA48" s="111"/>
      <c r="CB48" s="111"/>
      <c r="CC48" s="111"/>
      <c r="CD48" s="111"/>
      <c r="CE48" s="111"/>
      <c r="CF48" s="111"/>
      <c r="CG48" s="111"/>
      <c r="CH48" s="111"/>
    </row>
    <row r="49" spans="1:86" ht="26.25">
      <c r="A49" s="343">
        <v>0.17</v>
      </c>
      <c r="B49" s="111"/>
      <c r="C49" s="111"/>
      <c r="D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1"/>
      <c r="BQ49" s="111"/>
      <c r="BR49" s="111"/>
      <c r="BS49" s="111"/>
      <c r="BT49" s="111"/>
      <c r="BU49" s="111"/>
      <c r="BV49" s="111"/>
      <c r="BW49" s="111"/>
      <c r="BX49" s="111"/>
      <c r="BY49" s="111"/>
      <c r="BZ49" s="111"/>
      <c r="CA49" s="111"/>
      <c r="CB49" s="111"/>
      <c r="CC49" s="111"/>
      <c r="CD49" s="111"/>
      <c r="CE49" s="111"/>
      <c r="CF49" s="111"/>
      <c r="CG49" s="111"/>
      <c r="CH49" s="111"/>
    </row>
    <row r="50" spans="1:86" ht="26.25">
      <c r="A50" s="331" t="s">
        <v>326</v>
      </c>
      <c r="B50" s="111"/>
      <c r="C50" s="111"/>
      <c r="D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1"/>
      <c r="BR50" s="111"/>
      <c r="BS50" s="111"/>
      <c r="BT50" s="111"/>
      <c r="BU50" s="111"/>
      <c r="BV50" s="111"/>
      <c r="BW50" s="111"/>
      <c r="BX50" s="111"/>
      <c r="BY50" s="111"/>
      <c r="BZ50" s="111"/>
      <c r="CA50" s="111"/>
      <c r="CB50" s="111"/>
      <c r="CC50" s="111"/>
      <c r="CD50" s="111"/>
      <c r="CE50" s="111"/>
      <c r="CF50" s="111"/>
      <c r="CG50" s="111"/>
      <c r="CH50" s="111"/>
    </row>
    <row r="51" spans="1:86">
      <c r="A51" s="111"/>
      <c r="B51" s="111"/>
      <c r="C51" s="111"/>
      <c r="D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row>
    <row r="52" spans="1:86">
      <c r="A52" s="111"/>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1"/>
      <c r="BR52" s="111"/>
      <c r="BS52" s="111"/>
      <c r="BT52" s="111"/>
      <c r="BU52" s="111"/>
      <c r="BV52" s="111"/>
      <c r="BW52" s="111"/>
      <c r="BX52" s="111"/>
      <c r="BY52" s="111"/>
      <c r="BZ52" s="111"/>
      <c r="CA52" s="111"/>
      <c r="CB52" s="111"/>
      <c r="CC52" s="111"/>
      <c r="CD52" s="111"/>
      <c r="CE52" s="111"/>
      <c r="CF52" s="111"/>
      <c r="CG52" s="111"/>
      <c r="CH52" s="111"/>
    </row>
    <row r="53" spans="1:86">
      <c r="A53" s="111"/>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1"/>
      <c r="BR53" s="111"/>
      <c r="BS53" s="111"/>
      <c r="BT53" s="111"/>
      <c r="BU53" s="111"/>
      <c r="BV53" s="111"/>
      <c r="BW53" s="111"/>
      <c r="BX53" s="111"/>
      <c r="BY53" s="111"/>
      <c r="BZ53" s="111"/>
      <c r="CA53" s="111"/>
      <c r="CB53" s="111"/>
      <c r="CC53" s="111"/>
      <c r="CD53" s="111"/>
      <c r="CE53" s="111"/>
      <c r="CF53" s="111"/>
      <c r="CG53" s="111"/>
      <c r="CH53" s="111"/>
    </row>
    <row r="54" spans="1:86">
      <c r="A54" s="111"/>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c r="BL54" s="111"/>
      <c r="BM54" s="111"/>
      <c r="BN54" s="111"/>
      <c r="BO54" s="111"/>
      <c r="BP54" s="111"/>
      <c r="BQ54" s="111"/>
      <c r="BR54" s="111"/>
      <c r="BS54" s="111"/>
      <c r="BT54" s="111"/>
      <c r="BU54" s="111"/>
      <c r="BV54" s="111"/>
      <c r="BW54" s="111"/>
      <c r="BX54" s="111"/>
      <c r="BY54" s="111"/>
      <c r="BZ54" s="111"/>
      <c r="CA54" s="111"/>
      <c r="CB54" s="111"/>
      <c r="CC54" s="111"/>
      <c r="CD54" s="111"/>
      <c r="CE54" s="111"/>
      <c r="CF54" s="111"/>
      <c r="CG54" s="111"/>
      <c r="CH54" s="111"/>
    </row>
    <row r="55" spans="1:86">
      <c r="A55" s="111"/>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c r="BL55" s="111"/>
      <c r="BM55" s="111"/>
      <c r="BN55" s="111"/>
      <c r="BO55" s="111"/>
      <c r="BP55" s="111"/>
      <c r="BQ55" s="111"/>
      <c r="BR55" s="111"/>
      <c r="BS55" s="111"/>
      <c r="BT55" s="111"/>
      <c r="BU55" s="111"/>
      <c r="BV55" s="111"/>
      <c r="BW55" s="111"/>
      <c r="BX55" s="111"/>
      <c r="BY55" s="111"/>
      <c r="BZ55" s="111"/>
      <c r="CA55" s="111"/>
      <c r="CB55" s="111"/>
      <c r="CC55" s="111"/>
      <c r="CD55" s="111"/>
      <c r="CE55" s="111"/>
      <c r="CF55" s="111"/>
      <c r="CG55" s="111"/>
      <c r="CH55" s="111"/>
    </row>
    <row r="56" spans="1:86">
      <c r="A56" s="111"/>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111"/>
      <c r="BQ56" s="111"/>
      <c r="BR56" s="111"/>
      <c r="BS56" s="111"/>
      <c r="BT56" s="111"/>
      <c r="BU56" s="111"/>
      <c r="BV56" s="111"/>
      <c r="BW56" s="111"/>
      <c r="BX56" s="111"/>
      <c r="BY56" s="111"/>
      <c r="BZ56" s="111"/>
      <c r="CA56" s="111"/>
      <c r="CB56" s="111"/>
      <c r="CC56" s="111"/>
      <c r="CD56" s="111"/>
      <c r="CE56" s="111"/>
      <c r="CF56" s="111"/>
      <c r="CG56" s="111"/>
      <c r="CH56" s="111"/>
    </row>
    <row r="57" spans="1:86">
      <c r="A57" s="111"/>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1"/>
      <c r="BR57" s="111"/>
      <c r="BS57" s="111"/>
      <c r="BT57" s="111"/>
      <c r="BU57" s="111"/>
      <c r="BV57" s="111"/>
      <c r="BW57" s="111"/>
      <c r="BX57" s="111"/>
      <c r="BY57" s="111"/>
      <c r="BZ57" s="111"/>
      <c r="CA57" s="111"/>
      <c r="CB57" s="111"/>
      <c r="CC57" s="111"/>
      <c r="CD57" s="111"/>
      <c r="CE57" s="111"/>
      <c r="CF57" s="111"/>
      <c r="CG57" s="111"/>
      <c r="CH57" s="111"/>
    </row>
    <row r="58" spans="1:86">
      <c r="A58" s="111"/>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1"/>
      <c r="BR58" s="111"/>
      <c r="BS58" s="111"/>
      <c r="BT58" s="111"/>
      <c r="BU58" s="111"/>
      <c r="BV58" s="111"/>
      <c r="BW58" s="111"/>
      <c r="BX58" s="111"/>
      <c r="BY58" s="111"/>
      <c r="BZ58" s="111"/>
      <c r="CA58" s="111"/>
      <c r="CB58" s="111"/>
      <c r="CC58" s="111"/>
      <c r="CD58" s="111"/>
      <c r="CE58" s="111"/>
      <c r="CF58" s="111"/>
      <c r="CG58" s="111"/>
      <c r="CH58" s="111"/>
    </row>
    <row r="59" spans="1:86">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11"/>
      <c r="BJ59" s="111"/>
      <c r="BK59" s="111"/>
      <c r="BL59" s="111"/>
      <c r="BM59" s="111"/>
      <c r="BN59" s="111"/>
      <c r="BO59" s="111"/>
      <c r="BP59" s="111"/>
      <c r="BQ59" s="111"/>
      <c r="BR59" s="111"/>
      <c r="BS59" s="111"/>
      <c r="BT59" s="111"/>
      <c r="BU59" s="111"/>
      <c r="BV59" s="111"/>
      <c r="BW59" s="111"/>
      <c r="BX59" s="111"/>
      <c r="BY59" s="111"/>
      <c r="BZ59" s="111"/>
      <c r="CA59" s="111"/>
      <c r="CB59" s="111"/>
      <c r="CC59" s="111"/>
      <c r="CD59" s="111"/>
      <c r="CE59" s="111"/>
      <c r="CF59" s="111"/>
      <c r="CG59" s="111"/>
      <c r="CH59" s="111"/>
    </row>
    <row r="60" spans="1:86">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c r="AZ60" s="111"/>
      <c r="BA60" s="111"/>
      <c r="BB60" s="111"/>
      <c r="BC60" s="111"/>
      <c r="BD60" s="111"/>
      <c r="BE60" s="111"/>
      <c r="BF60" s="111"/>
      <c r="BG60" s="111"/>
      <c r="BH60" s="111"/>
      <c r="BI60" s="111"/>
      <c r="BJ60" s="111"/>
      <c r="BK60" s="111"/>
      <c r="BL60" s="111"/>
      <c r="BM60" s="111"/>
      <c r="BN60" s="111"/>
      <c r="BO60" s="111"/>
      <c r="BP60" s="111"/>
      <c r="BQ60" s="111"/>
      <c r="BR60" s="111"/>
      <c r="BS60" s="111"/>
      <c r="BT60" s="111"/>
      <c r="BU60" s="111"/>
      <c r="BV60" s="111"/>
      <c r="BW60" s="111"/>
      <c r="BX60" s="111"/>
      <c r="BY60" s="111"/>
      <c r="BZ60" s="111"/>
      <c r="CA60" s="111"/>
      <c r="CB60" s="111"/>
      <c r="CC60" s="111"/>
      <c r="CD60" s="111"/>
      <c r="CE60" s="111"/>
      <c r="CF60" s="111"/>
      <c r="CG60" s="111"/>
      <c r="CH60" s="111"/>
    </row>
    <row r="61" spans="1:86">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G61" s="111"/>
      <c r="CH61" s="111"/>
    </row>
    <row r="62" spans="1:86">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1"/>
      <c r="BY62" s="111"/>
      <c r="BZ62" s="111"/>
      <c r="CA62" s="111"/>
      <c r="CB62" s="111"/>
      <c r="CC62" s="111"/>
      <c r="CD62" s="111"/>
      <c r="CE62" s="111"/>
      <c r="CF62" s="111"/>
      <c r="CG62" s="111"/>
      <c r="CH62" s="111"/>
    </row>
    <row r="63" spans="1:86" ht="28.5">
      <c r="A63" s="329" t="s">
        <v>479</v>
      </c>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1"/>
      <c r="BC63" s="111"/>
      <c r="BD63" s="111"/>
      <c r="BE63" s="111"/>
      <c r="BF63" s="111"/>
      <c r="BG63" s="111"/>
      <c r="BH63" s="111"/>
      <c r="BI63" s="111"/>
      <c r="BJ63" s="111"/>
      <c r="BK63" s="111"/>
      <c r="BL63" s="111"/>
      <c r="BM63" s="111"/>
      <c r="BN63" s="111"/>
      <c r="BO63" s="111"/>
      <c r="BP63" s="111"/>
      <c r="BQ63" s="111"/>
      <c r="BR63" s="111"/>
      <c r="BS63" s="111"/>
      <c r="BT63" s="111"/>
      <c r="BU63" s="111"/>
      <c r="BV63" s="111"/>
      <c r="BW63" s="111"/>
      <c r="BX63" s="111"/>
      <c r="BY63" s="111"/>
      <c r="BZ63" s="111"/>
      <c r="CA63" s="111"/>
      <c r="CB63" s="111"/>
      <c r="CC63" s="111"/>
      <c r="CD63" s="111"/>
      <c r="CE63" s="111"/>
      <c r="CF63" s="111"/>
      <c r="CG63" s="111"/>
      <c r="CH63" s="111"/>
    </row>
    <row r="64" spans="1:86" ht="28.5">
      <c r="A64" s="330">
        <v>2000000</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c r="BI64" s="111"/>
      <c r="BJ64" s="111"/>
      <c r="BK64" s="111"/>
      <c r="BL64" s="111"/>
      <c r="BM64" s="111"/>
      <c r="BN64" s="111"/>
      <c r="BO64" s="111"/>
      <c r="BP64" s="111"/>
      <c r="BQ64" s="111"/>
      <c r="BR64" s="111"/>
      <c r="BS64" s="111"/>
      <c r="BT64" s="111"/>
      <c r="BU64" s="111"/>
      <c r="BV64" s="111"/>
      <c r="BW64" s="111"/>
      <c r="BX64" s="111"/>
      <c r="BY64" s="111"/>
      <c r="BZ64" s="111"/>
      <c r="CA64" s="111"/>
      <c r="CB64" s="111"/>
      <c r="CC64" s="111"/>
      <c r="CD64" s="111"/>
      <c r="CE64" s="111"/>
      <c r="CF64" s="111"/>
      <c r="CG64" s="111"/>
      <c r="CH64" s="111"/>
    </row>
    <row r="65" spans="1:88">
      <c r="A65" s="111" t="s">
        <v>476</v>
      </c>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1"/>
      <c r="BC65" s="111"/>
      <c r="BD65" s="111"/>
      <c r="BE65" s="111"/>
      <c r="BF65" s="111"/>
      <c r="BG65" s="111"/>
      <c r="BH65" s="111"/>
      <c r="BI65" s="111"/>
      <c r="BJ65" s="111"/>
      <c r="BK65" s="111"/>
      <c r="BL65" s="111"/>
      <c r="BM65" s="111"/>
      <c r="BN65" s="111"/>
      <c r="BO65" s="111"/>
      <c r="BP65" s="111"/>
      <c r="BQ65" s="111"/>
      <c r="BR65" s="111"/>
      <c r="BS65" s="111"/>
      <c r="BT65" s="111"/>
      <c r="BU65" s="111"/>
      <c r="BV65" s="111"/>
      <c r="BW65" s="111"/>
      <c r="BX65" s="111"/>
      <c r="BY65" s="111"/>
      <c r="BZ65" s="111"/>
      <c r="CA65" s="111"/>
      <c r="CB65" s="111"/>
      <c r="CC65" s="111"/>
      <c r="CD65" s="111"/>
      <c r="CE65" s="111"/>
      <c r="CF65" s="111"/>
      <c r="CG65" s="111"/>
      <c r="CH65" s="111"/>
    </row>
    <row r="66" spans="1:88">
      <c r="A66" s="111"/>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1"/>
      <c r="BC66" s="111"/>
      <c r="BD66" s="111"/>
      <c r="BE66" s="111"/>
      <c r="BF66" s="111"/>
      <c r="BG66" s="111"/>
      <c r="BH66" s="111"/>
      <c r="BI66" s="111"/>
      <c r="BJ66" s="111"/>
      <c r="BK66" s="111"/>
      <c r="BL66" s="111"/>
      <c r="BM66" s="111"/>
      <c r="BN66" s="111"/>
      <c r="BO66" s="111"/>
      <c r="BP66" s="111"/>
      <c r="BQ66" s="111"/>
      <c r="BR66" s="111"/>
      <c r="BS66" s="111"/>
      <c r="BT66" s="111"/>
      <c r="BU66" s="111"/>
      <c r="BV66" s="111"/>
      <c r="BW66" s="111"/>
      <c r="BX66" s="111"/>
      <c r="BY66" s="111"/>
      <c r="BZ66" s="111"/>
      <c r="CA66" s="111"/>
      <c r="CB66" s="111"/>
      <c r="CC66" s="111"/>
      <c r="CD66" s="111"/>
      <c r="CE66" s="111"/>
      <c r="CF66" s="111"/>
      <c r="CG66" s="111"/>
      <c r="CH66" s="111"/>
    </row>
    <row r="67" spans="1:88">
      <c r="A67" s="111"/>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row>
    <row r="68" spans="1:88">
      <c r="A68" s="11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111"/>
      <c r="BD68" s="111"/>
      <c r="BE68" s="111"/>
      <c r="BF68" s="111"/>
      <c r="BG68" s="111"/>
      <c r="BH68" s="111"/>
      <c r="BI68" s="111"/>
      <c r="BJ68" s="111"/>
      <c r="BK68" s="111"/>
      <c r="BL68" s="111"/>
      <c r="BM68" s="111"/>
      <c r="BN68" s="111"/>
      <c r="BO68" s="111"/>
      <c r="BP68" s="111"/>
      <c r="BQ68" s="111"/>
      <c r="BR68" s="111"/>
      <c r="BS68" s="111"/>
      <c r="BT68" s="111"/>
      <c r="BU68" s="111"/>
      <c r="BV68" s="111"/>
      <c r="BW68" s="111"/>
      <c r="BX68" s="111"/>
      <c r="BY68" s="111"/>
      <c r="BZ68" s="111"/>
      <c r="CA68" s="111"/>
      <c r="CB68" s="111"/>
      <c r="CC68" s="111"/>
      <c r="CD68" s="111"/>
      <c r="CE68" s="111"/>
      <c r="CF68" s="111"/>
      <c r="CG68" s="111"/>
      <c r="CH68" s="111"/>
    </row>
    <row r="69" spans="1:88">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1"/>
      <c r="BU69" s="111"/>
      <c r="BV69" s="111"/>
      <c r="BW69" s="111"/>
      <c r="BX69" s="111"/>
      <c r="BY69" s="111"/>
      <c r="BZ69" s="111"/>
      <c r="CA69" s="111"/>
      <c r="CB69" s="111"/>
      <c r="CC69" s="111"/>
      <c r="CD69" s="111"/>
      <c r="CE69" s="111"/>
      <c r="CF69" s="111"/>
      <c r="CG69" s="111"/>
      <c r="CH69" s="111"/>
    </row>
    <row r="70" spans="1:88">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11"/>
      <c r="BS70" s="111"/>
      <c r="BT70" s="111"/>
      <c r="BU70" s="111"/>
      <c r="BV70" s="111"/>
      <c r="BW70" s="111"/>
      <c r="BX70" s="111"/>
      <c r="BY70" s="111"/>
      <c r="BZ70" s="111"/>
      <c r="CA70" s="111"/>
      <c r="CB70" s="111"/>
      <c r="CC70" s="111"/>
      <c r="CD70" s="111"/>
      <c r="CE70" s="111"/>
      <c r="CF70" s="111"/>
      <c r="CG70" s="111"/>
      <c r="CH70" s="111"/>
    </row>
    <row r="71" spans="1:88">
      <c r="A71" s="111"/>
      <c r="B71" s="111"/>
      <c r="C71" s="206">
        <v>43101</v>
      </c>
      <c r="D71" s="206">
        <v>43132</v>
      </c>
      <c r="E71" s="206">
        <v>43160</v>
      </c>
      <c r="F71" s="206">
        <v>43191</v>
      </c>
      <c r="G71" s="206">
        <v>43221</v>
      </c>
      <c r="H71" s="206">
        <v>43252</v>
      </c>
      <c r="I71" s="206">
        <v>43282</v>
      </c>
      <c r="J71" s="206">
        <v>43313</v>
      </c>
      <c r="K71" s="206">
        <v>43344</v>
      </c>
      <c r="L71" s="206">
        <v>43374</v>
      </c>
      <c r="M71" s="206">
        <v>43405</v>
      </c>
      <c r="N71" s="206">
        <v>43435</v>
      </c>
      <c r="O71" s="206">
        <v>43466</v>
      </c>
      <c r="P71" s="206">
        <v>43497</v>
      </c>
      <c r="Q71" s="206">
        <v>43525</v>
      </c>
      <c r="R71" s="206">
        <v>43556</v>
      </c>
      <c r="S71" s="206">
        <v>43586</v>
      </c>
      <c r="T71" s="206">
        <v>43617</v>
      </c>
      <c r="U71" s="206">
        <v>43647</v>
      </c>
      <c r="V71" s="206">
        <v>43678</v>
      </c>
      <c r="W71" s="206">
        <v>43709</v>
      </c>
      <c r="X71" s="206">
        <v>43739</v>
      </c>
      <c r="Y71" s="206">
        <v>43770</v>
      </c>
      <c r="Z71" s="206">
        <v>43800</v>
      </c>
      <c r="AA71" s="206">
        <v>43831</v>
      </c>
      <c r="AB71" s="206">
        <v>43862</v>
      </c>
      <c r="AC71" s="206">
        <v>43891</v>
      </c>
      <c r="AD71" s="206">
        <v>43922</v>
      </c>
      <c r="AE71" s="206">
        <v>43952</v>
      </c>
      <c r="AF71" s="206">
        <v>43983</v>
      </c>
      <c r="AG71" s="206">
        <v>44013</v>
      </c>
      <c r="AH71" s="206">
        <v>44044</v>
      </c>
      <c r="AI71" s="206">
        <v>44075</v>
      </c>
      <c r="AJ71" s="206">
        <v>44105</v>
      </c>
      <c r="AK71" s="206">
        <v>44136</v>
      </c>
      <c r="AL71" s="206">
        <v>44166</v>
      </c>
      <c r="AM71" s="206">
        <v>44197</v>
      </c>
      <c r="AN71" s="206">
        <v>44228</v>
      </c>
      <c r="AO71" s="206">
        <v>44256</v>
      </c>
      <c r="AP71" s="206">
        <v>44287</v>
      </c>
      <c r="AQ71" s="206">
        <v>44317</v>
      </c>
      <c r="AR71" s="206">
        <v>44348</v>
      </c>
      <c r="AS71" s="206">
        <v>44378</v>
      </c>
      <c r="AT71" s="206">
        <v>44409</v>
      </c>
      <c r="AU71" s="206">
        <v>44440</v>
      </c>
      <c r="AV71" s="206">
        <v>44470</v>
      </c>
      <c r="AW71" s="206">
        <v>44501</v>
      </c>
      <c r="AX71" s="206">
        <v>44531</v>
      </c>
      <c r="AY71" s="206">
        <v>44562</v>
      </c>
      <c r="AZ71" s="206">
        <v>44593</v>
      </c>
      <c r="BA71" s="206">
        <v>44621</v>
      </c>
      <c r="BB71" s="206">
        <v>44652</v>
      </c>
      <c r="BC71" s="206">
        <v>44682</v>
      </c>
      <c r="BD71" s="206">
        <v>44713</v>
      </c>
      <c r="BE71" s="206">
        <v>44743</v>
      </c>
      <c r="BF71" s="206">
        <v>44774</v>
      </c>
      <c r="BG71" s="206">
        <v>44805</v>
      </c>
      <c r="BH71" s="206">
        <v>44835</v>
      </c>
      <c r="BI71" s="206">
        <v>44866</v>
      </c>
      <c r="BJ71" s="206">
        <v>44896</v>
      </c>
      <c r="BK71" s="206">
        <v>44927</v>
      </c>
      <c r="BL71" s="206">
        <v>44958</v>
      </c>
      <c r="BM71" s="206">
        <v>44986</v>
      </c>
      <c r="BN71" s="206">
        <v>45017</v>
      </c>
      <c r="BO71" s="206">
        <v>45047</v>
      </c>
      <c r="BP71" s="206">
        <v>45078</v>
      </c>
      <c r="BQ71" s="206">
        <v>45108</v>
      </c>
      <c r="BR71" s="206">
        <v>45139</v>
      </c>
      <c r="BS71" s="206">
        <v>45170</v>
      </c>
      <c r="BT71" s="206">
        <v>45200</v>
      </c>
      <c r="BU71" s="206">
        <v>45231</v>
      </c>
      <c r="BV71" s="206">
        <v>45261</v>
      </c>
      <c r="BW71" s="206">
        <v>45292</v>
      </c>
      <c r="BX71" s="206">
        <v>45323</v>
      </c>
      <c r="BY71" s="206">
        <v>45352</v>
      </c>
      <c r="BZ71" s="206">
        <v>45383</v>
      </c>
      <c r="CA71" s="206">
        <v>45413</v>
      </c>
      <c r="CB71" s="206">
        <v>45444</v>
      </c>
      <c r="CC71" s="206">
        <v>45474</v>
      </c>
      <c r="CD71" s="206">
        <v>45505</v>
      </c>
      <c r="CE71" s="206">
        <v>45536</v>
      </c>
      <c r="CF71" s="206">
        <v>45566</v>
      </c>
      <c r="CG71" s="206">
        <v>45597</v>
      </c>
      <c r="CH71" s="206">
        <v>45627</v>
      </c>
      <c r="CI71" s="206">
        <v>45658</v>
      </c>
      <c r="CJ71" s="206"/>
    </row>
    <row r="72" spans="1:88" ht="18.75">
      <c r="A72" s="111"/>
      <c r="B72" s="111"/>
      <c r="C72" s="173">
        <f>C6</f>
        <v>2024</v>
      </c>
      <c r="J72" s="111"/>
      <c r="K72" s="111"/>
      <c r="L72" s="111"/>
      <c r="M72" s="111"/>
      <c r="N72" s="111"/>
      <c r="O72" s="173">
        <f>O6</f>
        <v>2025</v>
      </c>
      <c r="U72" s="111"/>
      <c r="V72" s="111"/>
      <c r="W72" s="111"/>
      <c r="X72" s="111"/>
      <c r="Y72" s="111"/>
      <c r="Z72" s="111"/>
      <c r="AA72" s="173">
        <f>AA6</f>
        <v>2026</v>
      </c>
      <c r="AF72" s="111"/>
      <c r="AG72" s="111"/>
      <c r="AH72" s="111"/>
      <c r="AI72" s="111"/>
      <c r="AJ72" s="111"/>
      <c r="AK72" s="111"/>
      <c r="AL72" s="111"/>
      <c r="AM72" s="173">
        <f>AM6</f>
        <v>2027</v>
      </c>
      <c r="AQ72" s="111"/>
      <c r="AR72" s="111"/>
      <c r="AS72" s="111"/>
      <c r="AT72" s="111"/>
      <c r="AU72" s="111"/>
      <c r="AV72" s="111"/>
      <c r="AW72" s="111"/>
      <c r="AX72" s="111"/>
      <c r="AY72" s="173">
        <f>AY6</f>
        <v>2028</v>
      </c>
      <c r="BB72" s="111"/>
      <c r="BC72" s="111"/>
      <c r="BD72" s="111"/>
      <c r="BE72" s="111"/>
      <c r="BF72" s="111"/>
      <c r="BG72" s="111"/>
      <c r="BH72" s="111"/>
      <c r="BI72" s="111"/>
      <c r="BJ72" s="111"/>
      <c r="BK72" s="173">
        <f>BK6</f>
        <v>2029</v>
      </c>
      <c r="BM72" s="111"/>
      <c r="BN72" s="111"/>
      <c r="BO72" s="111"/>
      <c r="BP72" s="111"/>
      <c r="BQ72" s="111"/>
      <c r="BR72" s="111"/>
      <c r="BS72" s="111"/>
      <c r="BT72" s="111"/>
      <c r="BU72" s="111"/>
      <c r="BV72" s="111"/>
      <c r="BW72" s="173">
        <f>BW6</f>
        <v>2030</v>
      </c>
      <c r="BX72" s="111"/>
      <c r="BY72" s="111"/>
      <c r="BZ72" s="111"/>
      <c r="CA72" s="111"/>
      <c r="CB72" s="111"/>
      <c r="CC72" s="111"/>
      <c r="CD72" s="111"/>
      <c r="CE72" s="111"/>
      <c r="CF72" s="111"/>
      <c r="CG72" s="111"/>
      <c r="CI72" s="173">
        <f>CI6</f>
        <v>2031</v>
      </c>
    </row>
    <row r="73" spans="1:88" ht="26.25">
      <c r="A73" s="257" t="s">
        <v>345</v>
      </c>
      <c r="B73" s="111"/>
      <c r="C73" s="111" t="s">
        <v>6</v>
      </c>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11"/>
      <c r="BS73" s="111"/>
      <c r="BT73" s="111"/>
      <c r="BU73" s="111"/>
      <c r="BV73" s="111"/>
      <c r="BX73" s="111"/>
      <c r="BY73" s="111"/>
      <c r="BZ73" s="111"/>
      <c r="CA73" s="111"/>
      <c r="CB73" s="111"/>
      <c r="CC73" s="111"/>
      <c r="CD73" s="111"/>
      <c r="CE73" s="111"/>
      <c r="CF73" s="111"/>
      <c r="CG73" s="111"/>
      <c r="CH73" s="111"/>
    </row>
    <row r="74" spans="1:88">
      <c r="C74" s="117" t="e">
        <f>#REF!+#REF!</f>
        <v>#REF!</v>
      </c>
      <c r="D74" s="111"/>
      <c r="E74" s="111"/>
      <c r="F74" s="111"/>
      <c r="G74" s="111"/>
      <c r="H74" s="111"/>
      <c r="I74" s="111"/>
      <c r="J74" s="111"/>
      <c r="K74" s="111"/>
      <c r="L74" s="111"/>
      <c r="M74" s="111"/>
      <c r="N74" s="111"/>
      <c r="O74" s="117" t="e">
        <f>#REF!+#REF!</f>
        <v>#REF!</v>
      </c>
      <c r="P74" s="111"/>
      <c r="Q74" s="111"/>
      <c r="R74" s="111"/>
      <c r="S74" s="111"/>
      <c r="T74" s="111"/>
      <c r="U74" s="111"/>
      <c r="V74" s="111"/>
      <c r="W74" s="111"/>
      <c r="X74" s="111"/>
      <c r="Y74" s="111"/>
      <c r="Z74" s="111"/>
      <c r="AA74" s="117" t="e">
        <f>#REF!+#REF!</f>
        <v>#REF!</v>
      </c>
      <c r="AB74" s="111"/>
      <c r="AC74" s="111"/>
      <c r="AD74" s="111"/>
      <c r="AE74" s="111"/>
      <c r="AF74" s="111"/>
      <c r="AG74" s="111"/>
      <c r="AH74" s="111"/>
      <c r="AI74" s="111"/>
      <c r="AJ74" s="111"/>
      <c r="AK74" s="111"/>
      <c r="AL74" s="111"/>
      <c r="AM74" s="117" t="e">
        <f>#REF!+#REF!</f>
        <v>#REF!</v>
      </c>
      <c r="AN74" s="111"/>
      <c r="AO74" s="111"/>
      <c r="AP74" s="111"/>
      <c r="AQ74" s="111"/>
      <c r="AR74" s="111"/>
      <c r="AS74" s="111"/>
      <c r="AT74" s="111"/>
      <c r="AU74" s="111"/>
      <c r="AV74" s="111"/>
      <c r="AW74" s="111"/>
      <c r="AX74" s="111"/>
      <c r="AY74" s="117" t="e">
        <f>#REF!+#REF!</f>
        <v>#REF!</v>
      </c>
      <c r="AZ74" s="111"/>
      <c r="BA74" s="111"/>
      <c r="BB74" s="111"/>
      <c r="BC74" s="111"/>
      <c r="BD74" s="111"/>
      <c r="BE74" s="111"/>
      <c r="BF74" s="111"/>
      <c r="BG74" s="111"/>
      <c r="BH74" s="111"/>
      <c r="BI74" s="111"/>
      <c r="BJ74" s="111"/>
      <c r="BK74" s="117" t="e">
        <f>#REF!+#REF!</f>
        <v>#REF!</v>
      </c>
      <c r="BL74" s="111"/>
      <c r="BM74" s="111"/>
      <c r="BN74" s="111"/>
      <c r="BO74" s="111"/>
      <c r="BP74" s="111"/>
      <c r="BQ74" s="111"/>
      <c r="BR74" s="111"/>
      <c r="BS74" s="111"/>
      <c r="BT74" s="111"/>
      <c r="BU74" s="111"/>
      <c r="BV74" s="111"/>
      <c r="BW74" s="117" t="e">
        <f>#REF!+#REF!</f>
        <v>#REF!</v>
      </c>
      <c r="BX74" s="111"/>
      <c r="BY74" s="111"/>
      <c r="BZ74" s="111"/>
      <c r="CA74" s="111"/>
      <c r="CB74" s="111"/>
      <c r="CC74" s="111"/>
      <c r="CD74" s="111"/>
      <c r="CE74" s="111"/>
      <c r="CF74" s="111"/>
      <c r="CG74" s="111"/>
      <c r="CH74" s="111"/>
    </row>
    <row r="75" spans="1:88">
      <c r="B75" s="217"/>
      <c r="C75" s="118">
        <v>4.4368738931597138E-3</v>
      </c>
      <c r="D75" s="118">
        <v>8.4551702205976527E-3</v>
      </c>
      <c r="E75" s="118">
        <v>2.5032255415779865E-2</v>
      </c>
      <c r="F75" s="118">
        <v>0.4034104056959717</v>
      </c>
      <c r="G75" s="118">
        <v>7.0505521071746569E-2</v>
      </c>
      <c r="H75" s="118">
        <v>4.7484754371286131E-3</v>
      </c>
      <c r="I75" s="118">
        <v>3.5252948637924343E-3</v>
      </c>
      <c r="J75" s="118">
        <v>5.1637228751385735E-3</v>
      </c>
      <c r="K75" s="118">
        <v>1.190329039119911E-2</v>
      </c>
      <c r="L75" s="118">
        <v>0.38916547482750513</v>
      </c>
      <c r="M75" s="118">
        <v>6.8421940300933487E-2</v>
      </c>
      <c r="N75" s="118">
        <v>5.2315750070472331E-3</v>
      </c>
      <c r="O75" s="118">
        <v>4.4368738931597138E-3</v>
      </c>
      <c r="P75" s="118">
        <v>8.4551702205976527E-3</v>
      </c>
      <c r="Q75" s="118">
        <v>2.5032255415779865E-2</v>
      </c>
      <c r="R75" s="118">
        <v>0.4034104056959717</v>
      </c>
      <c r="S75" s="118">
        <v>7.0505521071746569E-2</v>
      </c>
      <c r="T75" s="118">
        <v>4.7484754371286131E-3</v>
      </c>
      <c r="U75" s="118">
        <v>3.5252948637924343E-3</v>
      </c>
      <c r="V75" s="118">
        <v>5.1637228751385735E-3</v>
      </c>
      <c r="W75" s="118">
        <v>1.190329039119911E-2</v>
      </c>
      <c r="X75" s="118">
        <v>0.38916547482750513</v>
      </c>
      <c r="Y75" s="118">
        <v>6.8421940300933487E-2</v>
      </c>
      <c r="Z75" s="118">
        <v>5.2315750070472331E-3</v>
      </c>
      <c r="AA75" s="118">
        <v>4.4368738931597138E-3</v>
      </c>
      <c r="AB75" s="118">
        <v>8.4551702205976527E-3</v>
      </c>
      <c r="AC75" s="118">
        <v>2.5032255415779865E-2</v>
      </c>
      <c r="AD75" s="118">
        <v>0.4034104056959717</v>
      </c>
      <c r="AE75" s="118">
        <v>7.0505521071746569E-2</v>
      </c>
      <c r="AF75" s="118">
        <v>4.7484754371286131E-3</v>
      </c>
      <c r="AG75" s="118">
        <v>3.5252948637924343E-3</v>
      </c>
      <c r="AH75" s="118">
        <v>5.1637228751385735E-3</v>
      </c>
      <c r="AI75" s="118">
        <v>1.190329039119911E-2</v>
      </c>
      <c r="AJ75" s="118">
        <v>0.38916547482750513</v>
      </c>
      <c r="AK75" s="118">
        <v>6.8421940300933487E-2</v>
      </c>
      <c r="AL75" s="118">
        <v>5.2315750070472331E-3</v>
      </c>
      <c r="AM75" s="118">
        <v>4.4368738931597138E-3</v>
      </c>
      <c r="AN75" s="118">
        <v>8.4551702205976527E-3</v>
      </c>
      <c r="AO75" s="118">
        <v>2.5032255415779865E-2</v>
      </c>
      <c r="AP75" s="118">
        <v>0.4034104056959717</v>
      </c>
      <c r="AQ75" s="118">
        <v>7.0505521071746569E-2</v>
      </c>
      <c r="AR75" s="118">
        <v>4.7484754371286131E-3</v>
      </c>
      <c r="AS75" s="118">
        <v>3.5252948637924343E-3</v>
      </c>
      <c r="AT75" s="118">
        <v>5.1637228751385735E-3</v>
      </c>
      <c r="AU75" s="118">
        <v>1.190329039119911E-2</v>
      </c>
      <c r="AV75" s="118">
        <v>0.38916547482750513</v>
      </c>
      <c r="AW75" s="118">
        <v>6.8421940300933487E-2</v>
      </c>
      <c r="AX75" s="118">
        <v>5.2315750070472331E-3</v>
      </c>
      <c r="AY75" s="118">
        <v>4.4368738931597138E-3</v>
      </c>
      <c r="AZ75" s="118">
        <v>8.4551702205976527E-3</v>
      </c>
      <c r="BA75" s="118">
        <v>2.5032255415779865E-2</v>
      </c>
      <c r="BB75" s="118">
        <v>0.4034104056959717</v>
      </c>
      <c r="BC75" s="118">
        <v>7.0505521071746569E-2</v>
      </c>
      <c r="BD75" s="118">
        <v>4.7484754371286131E-3</v>
      </c>
      <c r="BE75" s="118">
        <v>3.5252948637924343E-3</v>
      </c>
      <c r="BF75" s="118">
        <v>5.1637228751385735E-3</v>
      </c>
      <c r="BG75" s="118">
        <v>1.190329039119911E-2</v>
      </c>
      <c r="BH75" s="118">
        <v>0.38916547482750513</v>
      </c>
      <c r="BI75" s="118">
        <v>6.8421940300933487E-2</v>
      </c>
      <c r="BJ75" s="118">
        <v>5.2315750070472331E-3</v>
      </c>
      <c r="BK75" s="118">
        <v>4.4368738931597138E-3</v>
      </c>
      <c r="BL75" s="118">
        <v>8.4551702205976527E-3</v>
      </c>
      <c r="BM75" s="118">
        <v>2.5032255415779865E-2</v>
      </c>
      <c r="BN75" s="118">
        <v>0.4034104056959717</v>
      </c>
      <c r="BO75" s="118">
        <v>7.0505521071746569E-2</v>
      </c>
      <c r="BP75" s="118">
        <v>4.7484754371286131E-3</v>
      </c>
      <c r="BQ75" s="118">
        <v>3.5252948637924343E-3</v>
      </c>
      <c r="BR75" s="118">
        <v>5.1637228751385735E-3</v>
      </c>
      <c r="BS75" s="118">
        <v>1.190329039119911E-2</v>
      </c>
      <c r="BT75" s="118">
        <v>0.38916547482750513</v>
      </c>
      <c r="BU75" s="118">
        <v>6.8421940300933487E-2</v>
      </c>
      <c r="BV75" s="118">
        <v>5.2315750070472331E-3</v>
      </c>
      <c r="BW75" s="118">
        <v>4.4368738931597138E-3</v>
      </c>
      <c r="BX75" s="118">
        <v>8.4551702205976527E-3</v>
      </c>
      <c r="BY75" s="118">
        <v>2.5032255415779865E-2</v>
      </c>
      <c r="BZ75" s="118">
        <v>0.4034104056959717</v>
      </c>
      <c r="CA75" s="118">
        <v>7.0505521071746569E-2</v>
      </c>
      <c r="CB75" s="118">
        <v>4.7484754371286131E-3</v>
      </c>
      <c r="CC75" s="118">
        <v>3.5252948637924343E-3</v>
      </c>
      <c r="CD75" s="118">
        <v>5.1637228751385735E-3</v>
      </c>
      <c r="CE75" s="118">
        <v>1.190329039119911E-2</v>
      </c>
      <c r="CF75" s="118">
        <v>0.38916547482750513</v>
      </c>
      <c r="CG75" s="118">
        <v>6.8421940300933487E-2</v>
      </c>
      <c r="CH75" s="118">
        <v>5.2315750070472331E-3</v>
      </c>
      <c r="CI75" s="118">
        <v>4.4368738931597138E-3</v>
      </c>
    </row>
    <row r="76" spans="1:88">
      <c r="A76" s="113" t="s">
        <v>113</v>
      </c>
      <c r="B76" s="111"/>
      <c r="C76" s="117" t="e">
        <f t="shared" ref="C76:N76" si="25">$C$74*C75</f>
        <v>#REF!</v>
      </c>
      <c r="D76" s="117" t="e">
        <f t="shared" si="25"/>
        <v>#REF!</v>
      </c>
      <c r="E76" s="117" t="e">
        <f t="shared" si="25"/>
        <v>#REF!</v>
      </c>
      <c r="F76" s="117" t="e">
        <f t="shared" si="25"/>
        <v>#REF!</v>
      </c>
      <c r="G76" s="117" t="e">
        <f t="shared" si="25"/>
        <v>#REF!</v>
      </c>
      <c r="H76" s="117" t="e">
        <f t="shared" si="25"/>
        <v>#REF!</v>
      </c>
      <c r="I76" s="117" t="e">
        <f t="shared" si="25"/>
        <v>#REF!</v>
      </c>
      <c r="J76" s="117" t="e">
        <f t="shared" si="25"/>
        <v>#REF!</v>
      </c>
      <c r="K76" s="117" t="e">
        <f t="shared" si="25"/>
        <v>#REF!</v>
      </c>
      <c r="L76" s="117" t="e">
        <f t="shared" si="25"/>
        <v>#REF!</v>
      </c>
      <c r="M76" s="117" t="e">
        <f t="shared" si="25"/>
        <v>#REF!</v>
      </c>
      <c r="N76" s="117" t="e">
        <f t="shared" si="25"/>
        <v>#REF!</v>
      </c>
      <c r="O76" s="117" t="e">
        <f t="shared" ref="O76:Z76" si="26">$O$74*O75</f>
        <v>#REF!</v>
      </c>
      <c r="P76" s="117" t="e">
        <f t="shared" si="26"/>
        <v>#REF!</v>
      </c>
      <c r="Q76" s="117" t="e">
        <f t="shared" si="26"/>
        <v>#REF!</v>
      </c>
      <c r="R76" s="117" t="e">
        <f t="shared" si="26"/>
        <v>#REF!</v>
      </c>
      <c r="S76" s="117" t="e">
        <f t="shared" si="26"/>
        <v>#REF!</v>
      </c>
      <c r="T76" s="117" t="e">
        <f t="shared" si="26"/>
        <v>#REF!</v>
      </c>
      <c r="U76" s="117" t="e">
        <f t="shared" si="26"/>
        <v>#REF!</v>
      </c>
      <c r="V76" s="117" t="e">
        <f t="shared" si="26"/>
        <v>#REF!</v>
      </c>
      <c r="W76" s="117" t="e">
        <f t="shared" si="26"/>
        <v>#REF!</v>
      </c>
      <c r="X76" s="117" t="e">
        <f t="shared" si="26"/>
        <v>#REF!</v>
      </c>
      <c r="Y76" s="117" t="e">
        <f t="shared" si="26"/>
        <v>#REF!</v>
      </c>
      <c r="Z76" s="117" t="e">
        <f t="shared" si="26"/>
        <v>#REF!</v>
      </c>
      <c r="AA76" s="117" t="e">
        <f t="shared" ref="AA76:AL76" si="27">$AA$74*AA75</f>
        <v>#REF!</v>
      </c>
      <c r="AB76" s="117" t="e">
        <f t="shared" si="27"/>
        <v>#REF!</v>
      </c>
      <c r="AC76" s="117" t="e">
        <f t="shared" si="27"/>
        <v>#REF!</v>
      </c>
      <c r="AD76" s="117" t="e">
        <f t="shared" si="27"/>
        <v>#REF!</v>
      </c>
      <c r="AE76" s="117" t="e">
        <f t="shared" si="27"/>
        <v>#REF!</v>
      </c>
      <c r="AF76" s="117" t="e">
        <f t="shared" si="27"/>
        <v>#REF!</v>
      </c>
      <c r="AG76" s="117" t="e">
        <f t="shared" si="27"/>
        <v>#REF!</v>
      </c>
      <c r="AH76" s="117" t="e">
        <f t="shared" si="27"/>
        <v>#REF!</v>
      </c>
      <c r="AI76" s="117" t="e">
        <f t="shared" si="27"/>
        <v>#REF!</v>
      </c>
      <c r="AJ76" s="117" t="e">
        <f t="shared" si="27"/>
        <v>#REF!</v>
      </c>
      <c r="AK76" s="117" t="e">
        <f t="shared" si="27"/>
        <v>#REF!</v>
      </c>
      <c r="AL76" s="117" t="e">
        <f t="shared" si="27"/>
        <v>#REF!</v>
      </c>
      <c r="AM76" s="117" t="e">
        <f t="shared" ref="AM76:AX76" si="28">$AM$74*AM75</f>
        <v>#REF!</v>
      </c>
      <c r="AN76" s="117" t="e">
        <f t="shared" si="28"/>
        <v>#REF!</v>
      </c>
      <c r="AO76" s="117" t="e">
        <f t="shared" si="28"/>
        <v>#REF!</v>
      </c>
      <c r="AP76" s="117" t="e">
        <f t="shared" si="28"/>
        <v>#REF!</v>
      </c>
      <c r="AQ76" s="117" t="e">
        <f t="shared" si="28"/>
        <v>#REF!</v>
      </c>
      <c r="AR76" s="117" t="e">
        <f t="shared" si="28"/>
        <v>#REF!</v>
      </c>
      <c r="AS76" s="117" t="e">
        <f t="shared" si="28"/>
        <v>#REF!</v>
      </c>
      <c r="AT76" s="117" t="e">
        <f t="shared" si="28"/>
        <v>#REF!</v>
      </c>
      <c r="AU76" s="117" t="e">
        <f t="shared" si="28"/>
        <v>#REF!</v>
      </c>
      <c r="AV76" s="117" t="e">
        <f t="shared" si="28"/>
        <v>#REF!</v>
      </c>
      <c r="AW76" s="117" t="e">
        <f t="shared" si="28"/>
        <v>#REF!</v>
      </c>
      <c r="AX76" s="117" t="e">
        <f t="shared" si="28"/>
        <v>#REF!</v>
      </c>
      <c r="AY76" s="117" t="e">
        <f t="shared" ref="AY76:BJ76" si="29">$AY$74*AY75</f>
        <v>#REF!</v>
      </c>
      <c r="AZ76" s="117" t="e">
        <f t="shared" si="29"/>
        <v>#REF!</v>
      </c>
      <c r="BA76" s="117" t="e">
        <f t="shared" si="29"/>
        <v>#REF!</v>
      </c>
      <c r="BB76" s="117" t="e">
        <f t="shared" si="29"/>
        <v>#REF!</v>
      </c>
      <c r="BC76" s="117" t="e">
        <f t="shared" si="29"/>
        <v>#REF!</v>
      </c>
      <c r="BD76" s="117" t="e">
        <f t="shared" si="29"/>
        <v>#REF!</v>
      </c>
      <c r="BE76" s="117" t="e">
        <f t="shared" si="29"/>
        <v>#REF!</v>
      </c>
      <c r="BF76" s="117" t="e">
        <f t="shared" si="29"/>
        <v>#REF!</v>
      </c>
      <c r="BG76" s="117" t="e">
        <f t="shared" si="29"/>
        <v>#REF!</v>
      </c>
      <c r="BH76" s="117" t="e">
        <f t="shared" si="29"/>
        <v>#REF!</v>
      </c>
      <c r="BI76" s="117" t="e">
        <f t="shared" si="29"/>
        <v>#REF!</v>
      </c>
      <c r="BJ76" s="117" t="e">
        <f t="shared" si="29"/>
        <v>#REF!</v>
      </c>
      <c r="BK76" s="117" t="e">
        <f t="shared" ref="BK76:BV76" si="30">$BK$74*BK75</f>
        <v>#REF!</v>
      </c>
      <c r="BL76" s="117" t="e">
        <f t="shared" si="30"/>
        <v>#REF!</v>
      </c>
      <c r="BM76" s="117" t="e">
        <f t="shared" si="30"/>
        <v>#REF!</v>
      </c>
      <c r="BN76" s="117" t="e">
        <f t="shared" si="30"/>
        <v>#REF!</v>
      </c>
      <c r="BO76" s="117" t="e">
        <f t="shared" si="30"/>
        <v>#REF!</v>
      </c>
      <c r="BP76" s="117" t="e">
        <f t="shared" si="30"/>
        <v>#REF!</v>
      </c>
      <c r="BQ76" s="117" t="e">
        <f t="shared" si="30"/>
        <v>#REF!</v>
      </c>
      <c r="BR76" s="117" t="e">
        <f t="shared" si="30"/>
        <v>#REF!</v>
      </c>
      <c r="BS76" s="117" t="e">
        <f t="shared" si="30"/>
        <v>#REF!</v>
      </c>
      <c r="BT76" s="117" t="e">
        <f t="shared" si="30"/>
        <v>#REF!</v>
      </c>
      <c r="BU76" s="117" t="e">
        <f t="shared" si="30"/>
        <v>#REF!</v>
      </c>
      <c r="BV76" s="117" t="e">
        <f t="shared" si="30"/>
        <v>#REF!</v>
      </c>
      <c r="BW76" s="117" t="e">
        <f t="shared" ref="BW76:CH76" si="31">$BW$74*BW75</f>
        <v>#REF!</v>
      </c>
      <c r="BX76" s="117" t="e">
        <f t="shared" si="31"/>
        <v>#REF!</v>
      </c>
      <c r="BY76" s="117" t="e">
        <f t="shared" si="31"/>
        <v>#REF!</v>
      </c>
      <c r="BZ76" s="117" t="e">
        <f t="shared" si="31"/>
        <v>#REF!</v>
      </c>
      <c r="CA76" s="117" t="e">
        <f t="shared" si="31"/>
        <v>#REF!</v>
      </c>
      <c r="CB76" s="117" t="e">
        <f t="shared" si="31"/>
        <v>#REF!</v>
      </c>
      <c r="CC76" s="117" t="e">
        <f t="shared" si="31"/>
        <v>#REF!</v>
      </c>
      <c r="CD76" s="117" t="e">
        <f t="shared" si="31"/>
        <v>#REF!</v>
      </c>
      <c r="CE76" s="117" t="e">
        <f t="shared" si="31"/>
        <v>#REF!</v>
      </c>
      <c r="CF76" s="117" t="e">
        <f t="shared" si="31"/>
        <v>#REF!</v>
      </c>
      <c r="CG76" s="117" t="e">
        <f t="shared" si="31"/>
        <v>#REF!</v>
      </c>
      <c r="CH76" s="117" t="e">
        <f t="shared" si="31"/>
        <v>#REF!</v>
      </c>
      <c r="CI76" s="117" t="e">
        <f t="shared" ref="CI76" si="32">$BW$74*CI75</f>
        <v>#REF!</v>
      </c>
    </row>
    <row r="77" spans="1:88">
      <c r="A77" s="113" t="s">
        <v>114</v>
      </c>
      <c r="B77" s="111"/>
      <c r="C77" s="116" t="e">
        <f t="shared" ref="C77:N77" si="33">B77+C76</f>
        <v>#REF!</v>
      </c>
      <c r="D77" s="116" t="e">
        <f t="shared" si="33"/>
        <v>#REF!</v>
      </c>
      <c r="E77" s="116" t="e">
        <f t="shared" si="33"/>
        <v>#REF!</v>
      </c>
      <c r="F77" s="116" t="e">
        <f t="shared" si="33"/>
        <v>#REF!</v>
      </c>
      <c r="G77" s="116" t="e">
        <f t="shared" si="33"/>
        <v>#REF!</v>
      </c>
      <c r="H77" s="116" t="e">
        <f t="shared" si="33"/>
        <v>#REF!</v>
      </c>
      <c r="I77" s="116" t="e">
        <f t="shared" si="33"/>
        <v>#REF!</v>
      </c>
      <c r="J77" s="116" t="e">
        <f t="shared" si="33"/>
        <v>#REF!</v>
      </c>
      <c r="K77" s="116" t="e">
        <f t="shared" si="33"/>
        <v>#REF!</v>
      </c>
      <c r="L77" s="116" t="e">
        <f t="shared" si="33"/>
        <v>#REF!</v>
      </c>
      <c r="M77" s="116" t="e">
        <f t="shared" si="33"/>
        <v>#REF!</v>
      </c>
      <c r="N77" s="116" t="e">
        <f t="shared" si="33"/>
        <v>#REF!</v>
      </c>
      <c r="O77" s="116" t="e">
        <f>O76</f>
        <v>#REF!</v>
      </c>
      <c r="P77" s="116" t="e">
        <f t="shared" ref="P77:Z77" si="34">O77+P76</f>
        <v>#REF!</v>
      </c>
      <c r="Q77" s="116" t="e">
        <f t="shared" si="34"/>
        <v>#REF!</v>
      </c>
      <c r="R77" s="116" t="e">
        <f t="shared" si="34"/>
        <v>#REF!</v>
      </c>
      <c r="S77" s="116" t="e">
        <f t="shared" si="34"/>
        <v>#REF!</v>
      </c>
      <c r="T77" s="116" t="e">
        <f t="shared" si="34"/>
        <v>#REF!</v>
      </c>
      <c r="U77" s="116" t="e">
        <f t="shared" si="34"/>
        <v>#REF!</v>
      </c>
      <c r="V77" s="116" t="e">
        <f t="shared" si="34"/>
        <v>#REF!</v>
      </c>
      <c r="W77" s="116" t="e">
        <f t="shared" si="34"/>
        <v>#REF!</v>
      </c>
      <c r="X77" s="116" t="e">
        <f t="shared" si="34"/>
        <v>#REF!</v>
      </c>
      <c r="Y77" s="116" t="e">
        <f t="shared" si="34"/>
        <v>#REF!</v>
      </c>
      <c r="Z77" s="116" t="e">
        <f t="shared" si="34"/>
        <v>#REF!</v>
      </c>
      <c r="AA77" s="116" t="e">
        <f>AA76</f>
        <v>#REF!</v>
      </c>
      <c r="AB77" s="116" t="e">
        <f t="shared" ref="AB77:AL77" si="35">AA77+AB76</f>
        <v>#REF!</v>
      </c>
      <c r="AC77" s="116" t="e">
        <f t="shared" si="35"/>
        <v>#REF!</v>
      </c>
      <c r="AD77" s="116" t="e">
        <f t="shared" si="35"/>
        <v>#REF!</v>
      </c>
      <c r="AE77" s="116" t="e">
        <f t="shared" si="35"/>
        <v>#REF!</v>
      </c>
      <c r="AF77" s="116" t="e">
        <f t="shared" si="35"/>
        <v>#REF!</v>
      </c>
      <c r="AG77" s="116" t="e">
        <f t="shared" si="35"/>
        <v>#REF!</v>
      </c>
      <c r="AH77" s="116" t="e">
        <f t="shared" si="35"/>
        <v>#REF!</v>
      </c>
      <c r="AI77" s="116" t="e">
        <f t="shared" si="35"/>
        <v>#REF!</v>
      </c>
      <c r="AJ77" s="116" t="e">
        <f t="shared" si="35"/>
        <v>#REF!</v>
      </c>
      <c r="AK77" s="116" t="e">
        <f t="shared" si="35"/>
        <v>#REF!</v>
      </c>
      <c r="AL77" s="116" t="e">
        <f t="shared" si="35"/>
        <v>#REF!</v>
      </c>
      <c r="AM77" s="116" t="e">
        <f>AM76</f>
        <v>#REF!</v>
      </c>
      <c r="AN77" s="116" t="e">
        <f t="shared" ref="AN77:AX77" si="36">AM77+AN76</f>
        <v>#REF!</v>
      </c>
      <c r="AO77" s="116" t="e">
        <f t="shared" si="36"/>
        <v>#REF!</v>
      </c>
      <c r="AP77" s="116" t="e">
        <f t="shared" si="36"/>
        <v>#REF!</v>
      </c>
      <c r="AQ77" s="116" t="e">
        <f t="shared" si="36"/>
        <v>#REF!</v>
      </c>
      <c r="AR77" s="116" t="e">
        <f t="shared" si="36"/>
        <v>#REF!</v>
      </c>
      <c r="AS77" s="116" t="e">
        <f t="shared" si="36"/>
        <v>#REF!</v>
      </c>
      <c r="AT77" s="116" t="e">
        <f t="shared" si="36"/>
        <v>#REF!</v>
      </c>
      <c r="AU77" s="116" t="e">
        <f t="shared" si="36"/>
        <v>#REF!</v>
      </c>
      <c r="AV77" s="116" t="e">
        <f t="shared" si="36"/>
        <v>#REF!</v>
      </c>
      <c r="AW77" s="116" t="e">
        <f t="shared" si="36"/>
        <v>#REF!</v>
      </c>
      <c r="AX77" s="116" t="e">
        <f t="shared" si="36"/>
        <v>#REF!</v>
      </c>
      <c r="AY77" s="116" t="e">
        <f>AY76</f>
        <v>#REF!</v>
      </c>
      <c r="AZ77" s="116" t="e">
        <f t="shared" ref="AZ77:BJ77" si="37">AY77+AZ76</f>
        <v>#REF!</v>
      </c>
      <c r="BA77" s="116" t="e">
        <f t="shared" si="37"/>
        <v>#REF!</v>
      </c>
      <c r="BB77" s="116" t="e">
        <f t="shared" si="37"/>
        <v>#REF!</v>
      </c>
      <c r="BC77" s="116" t="e">
        <f t="shared" si="37"/>
        <v>#REF!</v>
      </c>
      <c r="BD77" s="116" t="e">
        <f t="shared" si="37"/>
        <v>#REF!</v>
      </c>
      <c r="BE77" s="116" t="e">
        <f t="shared" si="37"/>
        <v>#REF!</v>
      </c>
      <c r="BF77" s="116" t="e">
        <f t="shared" si="37"/>
        <v>#REF!</v>
      </c>
      <c r="BG77" s="116" t="e">
        <f t="shared" si="37"/>
        <v>#REF!</v>
      </c>
      <c r="BH77" s="116" t="e">
        <f t="shared" si="37"/>
        <v>#REF!</v>
      </c>
      <c r="BI77" s="116" t="e">
        <f t="shared" si="37"/>
        <v>#REF!</v>
      </c>
      <c r="BJ77" s="116" t="e">
        <f t="shared" si="37"/>
        <v>#REF!</v>
      </c>
      <c r="BK77" s="116" t="e">
        <f>BK76</f>
        <v>#REF!</v>
      </c>
      <c r="BL77" s="116" t="e">
        <f t="shared" ref="BL77:BV77" si="38">BK77+BL76</f>
        <v>#REF!</v>
      </c>
      <c r="BM77" s="116" t="e">
        <f t="shared" si="38"/>
        <v>#REF!</v>
      </c>
      <c r="BN77" s="116" t="e">
        <f t="shared" si="38"/>
        <v>#REF!</v>
      </c>
      <c r="BO77" s="116" t="e">
        <f t="shared" si="38"/>
        <v>#REF!</v>
      </c>
      <c r="BP77" s="116" t="e">
        <f t="shared" si="38"/>
        <v>#REF!</v>
      </c>
      <c r="BQ77" s="116" t="e">
        <f t="shared" si="38"/>
        <v>#REF!</v>
      </c>
      <c r="BR77" s="116" t="e">
        <f t="shared" si="38"/>
        <v>#REF!</v>
      </c>
      <c r="BS77" s="116" t="e">
        <f t="shared" si="38"/>
        <v>#REF!</v>
      </c>
      <c r="BT77" s="116" t="e">
        <f t="shared" si="38"/>
        <v>#REF!</v>
      </c>
      <c r="BU77" s="116" t="e">
        <f t="shared" si="38"/>
        <v>#REF!</v>
      </c>
      <c r="BV77" s="116" t="e">
        <f t="shared" si="38"/>
        <v>#REF!</v>
      </c>
      <c r="BW77" s="116" t="e">
        <f>BW76</f>
        <v>#REF!</v>
      </c>
      <c r="BX77" s="116" t="e">
        <f t="shared" ref="BX77:CH77" si="39">BW77+BX76</f>
        <v>#REF!</v>
      </c>
      <c r="BY77" s="116" t="e">
        <f t="shared" si="39"/>
        <v>#REF!</v>
      </c>
      <c r="BZ77" s="116" t="e">
        <f t="shared" si="39"/>
        <v>#REF!</v>
      </c>
      <c r="CA77" s="116" t="e">
        <f t="shared" si="39"/>
        <v>#REF!</v>
      </c>
      <c r="CB77" s="116" t="e">
        <f t="shared" si="39"/>
        <v>#REF!</v>
      </c>
      <c r="CC77" s="116" t="e">
        <f t="shared" si="39"/>
        <v>#REF!</v>
      </c>
      <c r="CD77" s="116" t="e">
        <f t="shared" si="39"/>
        <v>#REF!</v>
      </c>
      <c r="CE77" s="116" t="e">
        <f t="shared" si="39"/>
        <v>#REF!</v>
      </c>
      <c r="CF77" s="116" t="e">
        <f t="shared" si="39"/>
        <v>#REF!</v>
      </c>
      <c r="CG77" s="116" t="e">
        <f t="shared" si="39"/>
        <v>#REF!</v>
      </c>
      <c r="CH77" s="116" t="e">
        <f t="shared" si="39"/>
        <v>#REF!</v>
      </c>
      <c r="CI77" s="116" t="e">
        <f t="shared" ref="CI77" si="40">CH77+CI76</f>
        <v>#REF!</v>
      </c>
    </row>
    <row r="78" spans="1:88">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1"/>
      <c r="BK78" s="111"/>
      <c r="BL78" s="111"/>
      <c r="BM78" s="111"/>
      <c r="BN78" s="111"/>
      <c r="BO78" s="111"/>
      <c r="BP78" s="111"/>
      <c r="BQ78" s="111"/>
      <c r="BR78" s="111"/>
      <c r="BS78" s="111"/>
      <c r="BT78" s="111"/>
      <c r="BU78" s="111"/>
      <c r="BV78" s="111"/>
      <c r="BW78" s="111"/>
      <c r="BX78" s="111"/>
      <c r="BY78" s="111"/>
      <c r="BZ78" s="111"/>
      <c r="CA78" s="111"/>
      <c r="CB78" s="111"/>
      <c r="CC78" s="111"/>
      <c r="CD78" s="111"/>
      <c r="CE78" s="111"/>
      <c r="CF78" s="111"/>
      <c r="CG78" s="111"/>
      <c r="CH78" s="111"/>
      <c r="CI78" s="111"/>
    </row>
    <row r="79" spans="1:88">
      <c r="A79" s="111"/>
      <c r="B79" s="111"/>
      <c r="C79" s="111" t="s">
        <v>106</v>
      </c>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c r="BA79" s="111"/>
      <c r="BB79" s="111"/>
      <c r="BC79" s="111"/>
      <c r="BD79" s="111"/>
      <c r="BE79" s="111"/>
      <c r="BF79" s="111"/>
      <c r="BG79" s="111"/>
      <c r="BH79" s="111"/>
      <c r="BI79" s="111"/>
      <c r="BJ79" s="111"/>
      <c r="BK79" s="111"/>
      <c r="BL79" s="111"/>
      <c r="BM79" s="111"/>
      <c r="BN79" s="111"/>
      <c r="BO79" s="111"/>
      <c r="BP79" s="111"/>
      <c r="BQ79" s="111"/>
      <c r="BR79" s="111"/>
      <c r="BS79" s="111"/>
      <c r="BT79" s="111"/>
      <c r="BU79" s="111"/>
      <c r="BV79" s="111"/>
      <c r="BX79" s="111"/>
      <c r="BY79" s="111"/>
      <c r="BZ79" s="111"/>
      <c r="CA79" s="111"/>
      <c r="CB79" s="111"/>
      <c r="CC79" s="111"/>
      <c r="CD79" s="111"/>
      <c r="CE79" s="111"/>
      <c r="CF79" s="111"/>
      <c r="CG79" s="111"/>
      <c r="CH79" s="111"/>
      <c r="CI79" s="111"/>
    </row>
    <row r="80" spans="1:88">
      <c r="B80" s="111"/>
      <c r="C80" s="117" t="e">
        <f>#REF!</f>
        <v>#REF!</v>
      </c>
      <c r="D80" s="111"/>
      <c r="E80" s="111"/>
      <c r="F80" s="111"/>
      <c r="G80" s="111"/>
      <c r="H80" s="156"/>
      <c r="I80" s="111"/>
      <c r="J80" s="111"/>
      <c r="K80" s="111"/>
      <c r="L80" s="111"/>
      <c r="M80" s="111"/>
      <c r="N80" s="111"/>
      <c r="O80" s="117" t="e">
        <f>#REF!</f>
        <v>#REF!</v>
      </c>
      <c r="P80" s="111"/>
      <c r="Q80" s="111"/>
      <c r="R80" s="111"/>
      <c r="S80" s="111"/>
      <c r="T80" s="111"/>
      <c r="U80" s="111"/>
      <c r="V80" s="111"/>
      <c r="W80" s="111"/>
      <c r="X80" s="111"/>
      <c r="Y80" s="111"/>
      <c r="Z80" s="111"/>
      <c r="AA80" s="117" t="e">
        <f>#REF!</f>
        <v>#REF!</v>
      </c>
      <c r="AB80" s="111"/>
      <c r="AC80" s="111"/>
      <c r="AD80" s="111"/>
      <c r="AE80" s="111"/>
      <c r="AF80" s="111"/>
      <c r="AG80" s="111"/>
      <c r="AH80" s="111"/>
      <c r="AI80" s="111"/>
      <c r="AJ80" s="111"/>
      <c r="AK80" s="111"/>
      <c r="AL80" s="111"/>
      <c r="AM80" s="117" t="e">
        <f>#REF!</f>
        <v>#REF!</v>
      </c>
      <c r="AN80" s="111"/>
      <c r="AO80" s="111"/>
      <c r="AP80" s="111"/>
      <c r="AQ80" s="111"/>
      <c r="AR80" s="111"/>
      <c r="AS80" s="111"/>
      <c r="AT80" s="111"/>
      <c r="AU80" s="111"/>
      <c r="AV80" s="111"/>
      <c r="AW80" s="111"/>
      <c r="AX80" s="111"/>
      <c r="AY80" s="117" t="e">
        <f>#REF!</f>
        <v>#REF!</v>
      </c>
      <c r="AZ80" s="111"/>
      <c r="BA80" s="111"/>
      <c r="BB80" s="111"/>
      <c r="BC80" s="111"/>
      <c r="BD80" s="111"/>
      <c r="BE80" s="111"/>
      <c r="BF80" s="111"/>
      <c r="BG80" s="111"/>
      <c r="BH80" s="111"/>
      <c r="BI80" s="111"/>
      <c r="BJ80" s="111"/>
      <c r="BK80" s="117" t="e">
        <f>#REF!</f>
        <v>#REF!</v>
      </c>
      <c r="BL80" s="111"/>
      <c r="BM80" s="111"/>
      <c r="BN80" s="111"/>
      <c r="BO80" s="111"/>
      <c r="BP80" s="111"/>
      <c r="BQ80" s="111"/>
      <c r="BR80" s="111"/>
      <c r="BS80" s="111"/>
      <c r="BT80" s="111"/>
      <c r="BU80" s="111"/>
      <c r="BV80" s="111"/>
      <c r="BW80" s="117" t="e">
        <f>#REF!</f>
        <v>#REF!</v>
      </c>
      <c r="BX80" s="111"/>
      <c r="BY80" s="111"/>
      <c r="BZ80" s="111"/>
      <c r="CA80" s="111"/>
      <c r="CB80" s="111"/>
      <c r="CC80" s="111"/>
      <c r="CD80" s="111"/>
      <c r="CE80" s="111"/>
      <c r="CF80" s="111"/>
      <c r="CG80" s="111"/>
      <c r="CH80" s="111"/>
      <c r="CI80" s="111"/>
    </row>
    <row r="81" spans="1:87">
      <c r="B81" s="216"/>
      <c r="C81" s="118">
        <v>4.4368738931597138E-3</v>
      </c>
      <c r="D81" s="118">
        <v>8.4551702205976527E-3</v>
      </c>
      <c r="E81" s="118">
        <v>2.5032255415779865E-2</v>
      </c>
      <c r="F81" s="118">
        <v>0.4034104056959717</v>
      </c>
      <c r="G81" s="118">
        <v>7.0505521071746569E-2</v>
      </c>
      <c r="H81" s="118">
        <v>4.7484754371286131E-3</v>
      </c>
      <c r="I81" s="118">
        <v>3.5252948637924343E-3</v>
      </c>
      <c r="J81" s="118">
        <v>5.1637228751385735E-3</v>
      </c>
      <c r="K81" s="118">
        <v>1.190329039119911E-2</v>
      </c>
      <c r="L81" s="118">
        <v>0.38916547482750513</v>
      </c>
      <c r="M81" s="118">
        <v>6.8421940300933487E-2</v>
      </c>
      <c r="N81" s="118">
        <v>5.2315750070472331E-3</v>
      </c>
      <c r="O81" s="118">
        <v>4.4368738931597138E-3</v>
      </c>
      <c r="P81" s="118">
        <v>8.4551702205976527E-3</v>
      </c>
      <c r="Q81" s="118">
        <v>2.5032255415779865E-2</v>
      </c>
      <c r="R81" s="118">
        <v>0.4034104056959717</v>
      </c>
      <c r="S81" s="118">
        <v>7.0505521071746569E-2</v>
      </c>
      <c r="T81" s="118">
        <v>4.7484754371286131E-3</v>
      </c>
      <c r="U81" s="118">
        <v>3.5252948637924343E-3</v>
      </c>
      <c r="V81" s="118">
        <v>5.1637228751385735E-3</v>
      </c>
      <c r="W81" s="118">
        <v>1.190329039119911E-2</v>
      </c>
      <c r="X81" s="118">
        <v>0.38916547482750513</v>
      </c>
      <c r="Y81" s="118">
        <v>6.8421940300933487E-2</v>
      </c>
      <c r="Z81" s="118">
        <v>5.2315750070472331E-3</v>
      </c>
      <c r="AA81" s="118">
        <v>4.4368738931597138E-3</v>
      </c>
      <c r="AB81" s="118">
        <v>8.4551702205976527E-3</v>
      </c>
      <c r="AC81" s="118">
        <v>2.5032255415779865E-2</v>
      </c>
      <c r="AD81" s="118">
        <v>0.4034104056959717</v>
      </c>
      <c r="AE81" s="118">
        <v>7.0505521071746569E-2</v>
      </c>
      <c r="AF81" s="118">
        <v>4.7484754371286131E-3</v>
      </c>
      <c r="AG81" s="118">
        <v>3.5252948637924343E-3</v>
      </c>
      <c r="AH81" s="118">
        <v>5.1637228751385735E-3</v>
      </c>
      <c r="AI81" s="118">
        <v>1.190329039119911E-2</v>
      </c>
      <c r="AJ81" s="118">
        <v>0.38916547482750513</v>
      </c>
      <c r="AK81" s="118">
        <v>6.8421940300933487E-2</v>
      </c>
      <c r="AL81" s="118">
        <v>5.2315750070472331E-3</v>
      </c>
      <c r="AM81" s="118">
        <v>4.4368738931597138E-3</v>
      </c>
      <c r="AN81" s="118">
        <v>8.4551702205976527E-3</v>
      </c>
      <c r="AO81" s="118">
        <v>2.5032255415779865E-2</v>
      </c>
      <c r="AP81" s="118">
        <v>0.4034104056959717</v>
      </c>
      <c r="AQ81" s="118">
        <v>7.0505521071746569E-2</v>
      </c>
      <c r="AR81" s="118">
        <v>4.7484754371286131E-3</v>
      </c>
      <c r="AS81" s="118">
        <v>3.5252948637924343E-3</v>
      </c>
      <c r="AT81" s="118">
        <v>5.1637228751385735E-3</v>
      </c>
      <c r="AU81" s="118">
        <v>1.190329039119911E-2</v>
      </c>
      <c r="AV81" s="118">
        <v>0.38916547482750513</v>
      </c>
      <c r="AW81" s="118">
        <v>6.8421940300933487E-2</v>
      </c>
      <c r="AX81" s="118">
        <v>5.2315750070472331E-3</v>
      </c>
      <c r="AY81" s="118">
        <v>4.4368738931597138E-3</v>
      </c>
      <c r="AZ81" s="118">
        <v>8.4551702205976527E-3</v>
      </c>
      <c r="BA81" s="118">
        <v>2.5032255415779865E-2</v>
      </c>
      <c r="BB81" s="118">
        <v>0.4034104056959717</v>
      </c>
      <c r="BC81" s="118">
        <v>7.0505521071746569E-2</v>
      </c>
      <c r="BD81" s="118">
        <v>4.7484754371286131E-3</v>
      </c>
      <c r="BE81" s="118">
        <v>3.5252948637924343E-3</v>
      </c>
      <c r="BF81" s="118">
        <v>5.1637228751385735E-3</v>
      </c>
      <c r="BG81" s="118">
        <v>1.190329039119911E-2</v>
      </c>
      <c r="BH81" s="118">
        <v>0.38916547482750513</v>
      </c>
      <c r="BI81" s="118">
        <v>6.8421940300933487E-2</v>
      </c>
      <c r="BJ81" s="118">
        <v>5.2315750070472331E-3</v>
      </c>
      <c r="BK81" s="118">
        <v>4.4368738931597138E-3</v>
      </c>
      <c r="BL81" s="118">
        <v>8.4551702205976527E-3</v>
      </c>
      <c r="BM81" s="118">
        <v>2.5032255415779865E-2</v>
      </c>
      <c r="BN81" s="118">
        <v>0.4034104056959717</v>
      </c>
      <c r="BO81" s="118">
        <v>7.0505521071746569E-2</v>
      </c>
      <c r="BP81" s="118">
        <v>4.7484754371286131E-3</v>
      </c>
      <c r="BQ81" s="118">
        <v>3.5252948637924343E-3</v>
      </c>
      <c r="BR81" s="118">
        <v>5.1637228751385735E-3</v>
      </c>
      <c r="BS81" s="118">
        <v>1.190329039119911E-2</v>
      </c>
      <c r="BT81" s="118">
        <v>0.38916547482750513</v>
      </c>
      <c r="BU81" s="118">
        <v>6.8421940300933487E-2</v>
      </c>
      <c r="BV81" s="118">
        <v>5.2315750070472331E-3</v>
      </c>
      <c r="BW81" s="118">
        <v>4.4368738931597138E-3</v>
      </c>
      <c r="BX81" s="118">
        <v>8.4551702205976527E-3</v>
      </c>
      <c r="BY81" s="118">
        <v>2.5032255415779865E-2</v>
      </c>
      <c r="BZ81" s="118">
        <v>0.4034104056959717</v>
      </c>
      <c r="CA81" s="118">
        <v>7.0505521071746569E-2</v>
      </c>
      <c r="CB81" s="118">
        <v>4.7484754371286131E-3</v>
      </c>
      <c r="CC81" s="118">
        <v>3.5252948637924343E-3</v>
      </c>
      <c r="CD81" s="118">
        <v>5.1637228751385735E-3</v>
      </c>
      <c r="CE81" s="118">
        <v>1.190329039119911E-2</v>
      </c>
      <c r="CF81" s="118">
        <v>0.38916547482750513</v>
      </c>
      <c r="CG81" s="118">
        <v>6.8421940300933487E-2</v>
      </c>
      <c r="CH81" s="118">
        <v>5.2315750070472331E-3</v>
      </c>
      <c r="CI81" s="118">
        <v>1.00523157500705</v>
      </c>
    </row>
    <row r="82" spans="1:87">
      <c r="A82" s="113" t="s">
        <v>113</v>
      </c>
      <c r="B82" s="111"/>
      <c r="C82" s="117" t="e">
        <f t="shared" ref="C82:N82" si="41">$C$80*C81</f>
        <v>#REF!</v>
      </c>
      <c r="D82" s="117" t="e">
        <f t="shared" si="41"/>
        <v>#REF!</v>
      </c>
      <c r="E82" s="117" t="e">
        <f t="shared" si="41"/>
        <v>#REF!</v>
      </c>
      <c r="F82" s="117" t="e">
        <f t="shared" si="41"/>
        <v>#REF!</v>
      </c>
      <c r="G82" s="117" t="e">
        <f t="shared" si="41"/>
        <v>#REF!</v>
      </c>
      <c r="H82" s="117" t="e">
        <f t="shared" si="41"/>
        <v>#REF!</v>
      </c>
      <c r="I82" s="117" t="e">
        <f t="shared" si="41"/>
        <v>#REF!</v>
      </c>
      <c r="J82" s="117" t="e">
        <f t="shared" si="41"/>
        <v>#REF!</v>
      </c>
      <c r="K82" s="117" t="e">
        <f t="shared" si="41"/>
        <v>#REF!</v>
      </c>
      <c r="L82" s="117" t="e">
        <f t="shared" si="41"/>
        <v>#REF!</v>
      </c>
      <c r="M82" s="117" t="e">
        <f t="shared" si="41"/>
        <v>#REF!</v>
      </c>
      <c r="N82" s="117" t="e">
        <f t="shared" si="41"/>
        <v>#REF!</v>
      </c>
      <c r="O82" s="117" t="e">
        <f t="shared" ref="O82:Z82" si="42">$O80*O81</f>
        <v>#REF!</v>
      </c>
      <c r="P82" s="117" t="e">
        <f t="shared" si="42"/>
        <v>#REF!</v>
      </c>
      <c r="Q82" s="117" t="e">
        <f t="shared" si="42"/>
        <v>#REF!</v>
      </c>
      <c r="R82" s="117" t="e">
        <f t="shared" si="42"/>
        <v>#REF!</v>
      </c>
      <c r="S82" s="117" t="e">
        <f t="shared" si="42"/>
        <v>#REF!</v>
      </c>
      <c r="T82" s="117" t="e">
        <f t="shared" si="42"/>
        <v>#REF!</v>
      </c>
      <c r="U82" s="117" t="e">
        <f t="shared" si="42"/>
        <v>#REF!</v>
      </c>
      <c r="V82" s="117" t="e">
        <f t="shared" si="42"/>
        <v>#REF!</v>
      </c>
      <c r="W82" s="117" t="e">
        <f t="shared" si="42"/>
        <v>#REF!</v>
      </c>
      <c r="X82" s="117" t="e">
        <f t="shared" si="42"/>
        <v>#REF!</v>
      </c>
      <c r="Y82" s="117" t="e">
        <f t="shared" si="42"/>
        <v>#REF!</v>
      </c>
      <c r="Z82" s="117" t="e">
        <f t="shared" si="42"/>
        <v>#REF!</v>
      </c>
      <c r="AA82" s="117" t="e">
        <f t="shared" ref="AA82:AL82" si="43">$AA80*AA81</f>
        <v>#REF!</v>
      </c>
      <c r="AB82" s="117" t="e">
        <f t="shared" si="43"/>
        <v>#REF!</v>
      </c>
      <c r="AC82" s="117" t="e">
        <f t="shared" si="43"/>
        <v>#REF!</v>
      </c>
      <c r="AD82" s="117" t="e">
        <f t="shared" si="43"/>
        <v>#REF!</v>
      </c>
      <c r="AE82" s="117" t="e">
        <f t="shared" si="43"/>
        <v>#REF!</v>
      </c>
      <c r="AF82" s="117" t="e">
        <f t="shared" si="43"/>
        <v>#REF!</v>
      </c>
      <c r="AG82" s="117" t="e">
        <f t="shared" si="43"/>
        <v>#REF!</v>
      </c>
      <c r="AH82" s="117" t="e">
        <f t="shared" si="43"/>
        <v>#REF!</v>
      </c>
      <c r="AI82" s="117" t="e">
        <f t="shared" si="43"/>
        <v>#REF!</v>
      </c>
      <c r="AJ82" s="117" t="e">
        <f t="shared" si="43"/>
        <v>#REF!</v>
      </c>
      <c r="AK82" s="117" t="e">
        <f t="shared" si="43"/>
        <v>#REF!</v>
      </c>
      <c r="AL82" s="117" t="e">
        <f t="shared" si="43"/>
        <v>#REF!</v>
      </c>
      <c r="AM82" s="117" t="e">
        <f t="shared" ref="AM82:AX82" si="44">$AM80*AM81</f>
        <v>#REF!</v>
      </c>
      <c r="AN82" s="117" t="e">
        <f t="shared" si="44"/>
        <v>#REF!</v>
      </c>
      <c r="AO82" s="117" t="e">
        <f t="shared" si="44"/>
        <v>#REF!</v>
      </c>
      <c r="AP82" s="117" t="e">
        <f t="shared" si="44"/>
        <v>#REF!</v>
      </c>
      <c r="AQ82" s="117" t="e">
        <f t="shared" si="44"/>
        <v>#REF!</v>
      </c>
      <c r="AR82" s="117" t="e">
        <f t="shared" si="44"/>
        <v>#REF!</v>
      </c>
      <c r="AS82" s="117" t="e">
        <f t="shared" si="44"/>
        <v>#REF!</v>
      </c>
      <c r="AT82" s="117" t="e">
        <f t="shared" si="44"/>
        <v>#REF!</v>
      </c>
      <c r="AU82" s="117" t="e">
        <f t="shared" si="44"/>
        <v>#REF!</v>
      </c>
      <c r="AV82" s="117" t="e">
        <f t="shared" si="44"/>
        <v>#REF!</v>
      </c>
      <c r="AW82" s="117" t="e">
        <f t="shared" si="44"/>
        <v>#REF!</v>
      </c>
      <c r="AX82" s="117" t="e">
        <f t="shared" si="44"/>
        <v>#REF!</v>
      </c>
      <c r="AY82" s="117" t="e">
        <f t="shared" ref="AY82:BJ82" si="45">$AY80*AY81</f>
        <v>#REF!</v>
      </c>
      <c r="AZ82" s="117" t="e">
        <f t="shared" si="45"/>
        <v>#REF!</v>
      </c>
      <c r="BA82" s="117" t="e">
        <f t="shared" si="45"/>
        <v>#REF!</v>
      </c>
      <c r="BB82" s="117" t="e">
        <f t="shared" si="45"/>
        <v>#REF!</v>
      </c>
      <c r="BC82" s="117" t="e">
        <f t="shared" si="45"/>
        <v>#REF!</v>
      </c>
      <c r="BD82" s="117" t="e">
        <f t="shared" si="45"/>
        <v>#REF!</v>
      </c>
      <c r="BE82" s="117" t="e">
        <f t="shared" si="45"/>
        <v>#REF!</v>
      </c>
      <c r="BF82" s="117" t="e">
        <f t="shared" si="45"/>
        <v>#REF!</v>
      </c>
      <c r="BG82" s="117" t="e">
        <f t="shared" si="45"/>
        <v>#REF!</v>
      </c>
      <c r="BH82" s="117" t="e">
        <f t="shared" si="45"/>
        <v>#REF!</v>
      </c>
      <c r="BI82" s="117" t="e">
        <f t="shared" si="45"/>
        <v>#REF!</v>
      </c>
      <c r="BJ82" s="117" t="e">
        <f t="shared" si="45"/>
        <v>#REF!</v>
      </c>
      <c r="BK82" s="117" t="e">
        <f t="shared" ref="BK82:BV82" si="46">$BK80*BK81</f>
        <v>#REF!</v>
      </c>
      <c r="BL82" s="117" t="e">
        <f t="shared" si="46"/>
        <v>#REF!</v>
      </c>
      <c r="BM82" s="117" t="e">
        <f t="shared" si="46"/>
        <v>#REF!</v>
      </c>
      <c r="BN82" s="117" t="e">
        <f t="shared" si="46"/>
        <v>#REF!</v>
      </c>
      <c r="BO82" s="117" t="e">
        <f t="shared" si="46"/>
        <v>#REF!</v>
      </c>
      <c r="BP82" s="117" t="e">
        <f t="shared" si="46"/>
        <v>#REF!</v>
      </c>
      <c r="BQ82" s="117" t="e">
        <f t="shared" si="46"/>
        <v>#REF!</v>
      </c>
      <c r="BR82" s="117" t="e">
        <f t="shared" si="46"/>
        <v>#REF!</v>
      </c>
      <c r="BS82" s="117" t="e">
        <f t="shared" si="46"/>
        <v>#REF!</v>
      </c>
      <c r="BT82" s="117" t="e">
        <f t="shared" si="46"/>
        <v>#REF!</v>
      </c>
      <c r="BU82" s="117" t="e">
        <f t="shared" si="46"/>
        <v>#REF!</v>
      </c>
      <c r="BV82" s="117" t="e">
        <f t="shared" si="46"/>
        <v>#REF!</v>
      </c>
      <c r="BW82" s="117" t="e">
        <f t="shared" ref="BW82:CH82" si="47">$BW80*BW81</f>
        <v>#REF!</v>
      </c>
      <c r="BX82" s="117" t="e">
        <f t="shared" si="47"/>
        <v>#REF!</v>
      </c>
      <c r="BY82" s="117" t="e">
        <f t="shared" si="47"/>
        <v>#REF!</v>
      </c>
      <c r="BZ82" s="117" t="e">
        <f t="shared" si="47"/>
        <v>#REF!</v>
      </c>
      <c r="CA82" s="117" t="e">
        <f t="shared" si="47"/>
        <v>#REF!</v>
      </c>
      <c r="CB82" s="117" t="e">
        <f t="shared" si="47"/>
        <v>#REF!</v>
      </c>
      <c r="CC82" s="117" t="e">
        <f t="shared" si="47"/>
        <v>#REF!</v>
      </c>
      <c r="CD82" s="117" t="e">
        <f t="shared" si="47"/>
        <v>#REF!</v>
      </c>
      <c r="CE82" s="117" t="e">
        <f t="shared" si="47"/>
        <v>#REF!</v>
      </c>
      <c r="CF82" s="117" t="e">
        <f t="shared" si="47"/>
        <v>#REF!</v>
      </c>
      <c r="CG82" s="117" t="e">
        <f t="shared" si="47"/>
        <v>#REF!</v>
      </c>
      <c r="CH82" s="117" t="e">
        <f t="shared" si="47"/>
        <v>#REF!</v>
      </c>
      <c r="CI82" s="117" t="e">
        <f t="shared" ref="CI82" si="48">$BW80*CI81</f>
        <v>#REF!</v>
      </c>
    </row>
    <row r="83" spans="1:87">
      <c r="A83" s="113" t="s">
        <v>114</v>
      </c>
      <c r="B83" s="111"/>
      <c r="C83" s="116" t="e">
        <f t="shared" ref="C83:N83" si="49">B83+C82</f>
        <v>#REF!</v>
      </c>
      <c r="D83" s="116" t="e">
        <f t="shared" si="49"/>
        <v>#REF!</v>
      </c>
      <c r="E83" s="116" t="e">
        <f t="shared" si="49"/>
        <v>#REF!</v>
      </c>
      <c r="F83" s="116" t="e">
        <f t="shared" si="49"/>
        <v>#REF!</v>
      </c>
      <c r="G83" s="116" t="e">
        <f t="shared" si="49"/>
        <v>#REF!</v>
      </c>
      <c r="H83" s="116" t="e">
        <f t="shared" si="49"/>
        <v>#REF!</v>
      </c>
      <c r="I83" s="116" t="e">
        <f t="shared" si="49"/>
        <v>#REF!</v>
      </c>
      <c r="J83" s="116" t="e">
        <f t="shared" si="49"/>
        <v>#REF!</v>
      </c>
      <c r="K83" s="116" t="e">
        <f t="shared" si="49"/>
        <v>#REF!</v>
      </c>
      <c r="L83" s="116" t="e">
        <f t="shared" si="49"/>
        <v>#REF!</v>
      </c>
      <c r="M83" s="116" t="e">
        <f t="shared" si="49"/>
        <v>#REF!</v>
      </c>
      <c r="N83" s="116" t="e">
        <f t="shared" si="49"/>
        <v>#REF!</v>
      </c>
      <c r="O83" s="116" t="e">
        <f>O82</f>
        <v>#REF!</v>
      </c>
      <c r="P83" s="116" t="e">
        <f t="shared" ref="P83:Z83" si="50">O83+P82</f>
        <v>#REF!</v>
      </c>
      <c r="Q83" s="116" t="e">
        <f t="shared" si="50"/>
        <v>#REF!</v>
      </c>
      <c r="R83" s="116" t="e">
        <f t="shared" si="50"/>
        <v>#REF!</v>
      </c>
      <c r="S83" s="116" t="e">
        <f t="shared" si="50"/>
        <v>#REF!</v>
      </c>
      <c r="T83" s="116" t="e">
        <f t="shared" si="50"/>
        <v>#REF!</v>
      </c>
      <c r="U83" s="116" t="e">
        <f t="shared" si="50"/>
        <v>#REF!</v>
      </c>
      <c r="V83" s="116" t="e">
        <f t="shared" si="50"/>
        <v>#REF!</v>
      </c>
      <c r="W83" s="116" t="e">
        <f t="shared" si="50"/>
        <v>#REF!</v>
      </c>
      <c r="X83" s="116" t="e">
        <f t="shared" si="50"/>
        <v>#REF!</v>
      </c>
      <c r="Y83" s="116" t="e">
        <f t="shared" si="50"/>
        <v>#REF!</v>
      </c>
      <c r="Z83" s="116" t="e">
        <f t="shared" si="50"/>
        <v>#REF!</v>
      </c>
      <c r="AA83" s="116" t="e">
        <f>AA82</f>
        <v>#REF!</v>
      </c>
      <c r="AB83" s="116" t="e">
        <f t="shared" ref="AB83:AL83" si="51">AA83+AB82</f>
        <v>#REF!</v>
      </c>
      <c r="AC83" s="116" t="e">
        <f t="shared" si="51"/>
        <v>#REF!</v>
      </c>
      <c r="AD83" s="116" t="e">
        <f t="shared" si="51"/>
        <v>#REF!</v>
      </c>
      <c r="AE83" s="116" t="e">
        <f t="shared" si="51"/>
        <v>#REF!</v>
      </c>
      <c r="AF83" s="116" t="e">
        <f t="shared" si="51"/>
        <v>#REF!</v>
      </c>
      <c r="AG83" s="116" t="e">
        <f t="shared" si="51"/>
        <v>#REF!</v>
      </c>
      <c r="AH83" s="116" t="e">
        <f t="shared" si="51"/>
        <v>#REF!</v>
      </c>
      <c r="AI83" s="116" t="e">
        <f t="shared" si="51"/>
        <v>#REF!</v>
      </c>
      <c r="AJ83" s="116" t="e">
        <f t="shared" si="51"/>
        <v>#REF!</v>
      </c>
      <c r="AK83" s="116" t="e">
        <f t="shared" si="51"/>
        <v>#REF!</v>
      </c>
      <c r="AL83" s="116" t="e">
        <f t="shared" si="51"/>
        <v>#REF!</v>
      </c>
      <c r="AM83" s="116" t="e">
        <f>AM82</f>
        <v>#REF!</v>
      </c>
      <c r="AN83" s="116" t="e">
        <f t="shared" ref="AN83:AX83" si="52">AM83+AN82</f>
        <v>#REF!</v>
      </c>
      <c r="AO83" s="116" t="e">
        <f t="shared" si="52"/>
        <v>#REF!</v>
      </c>
      <c r="AP83" s="116" t="e">
        <f t="shared" si="52"/>
        <v>#REF!</v>
      </c>
      <c r="AQ83" s="116" t="e">
        <f t="shared" si="52"/>
        <v>#REF!</v>
      </c>
      <c r="AR83" s="116" t="e">
        <f t="shared" si="52"/>
        <v>#REF!</v>
      </c>
      <c r="AS83" s="116" t="e">
        <f t="shared" si="52"/>
        <v>#REF!</v>
      </c>
      <c r="AT83" s="116" t="e">
        <f t="shared" si="52"/>
        <v>#REF!</v>
      </c>
      <c r="AU83" s="116" t="e">
        <f t="shared" si="52"/>
        <v>#REF!</v>
      </c>
      <c r="AV83" s="116" t="e">
        <f t="shared" si="52"/>
        <v>#REF!</v>
      </c>
      <c r="AW83" s="116" t="e">
        <f t="shared" si="52"/>
        <v>#REF!</v>
      </c>
      <c r="AX83" s="116" t="e">
        <f t="shared" si="52"/>
        <v>#REF!</v>
      </c>
      <c r="AY83" s="116" t="e">
        <f>AY82</f>
        <v>#REF!</v>
      </c>
      <c r="AZ83" s="116" t="e">
        <f t="shared" ref="AZ83:BJ83" si="53">AY83+AZ82</f>
        <v>#REF!</v>
      </c>
      <c r="BA83" s="116" t="e">
        <f t="shared" si="53"/>
        <v>#REF!</v>
      </c>
      <c r="BB83" s="116" t="e">
        <f t="shared" si="53"/>
        <v>#REF!</v>
      </c>
      <c r="BC83" s="116" t="e">
        <f t="shared" si="53"/>
        <v>#REF!</v>
      </c>
      <c r="BD83" s="116" t="e">
        <f t="shared" si="53"/>
        <v>#REF!</v>
      </c>
      <c r="BE83" s="116" t="e">
        <f t="shared" si="53"/>
        <v>#REF!</v>
      </c>
      <c r="BF83" s="116" t="e">
        <f t="shared" si="53"/>
        <v>#REF!</v>
      </c>
      <c r="BG83" s="116" t="e">
        <f t="shared" si="53"/>
        <v>#REF!</v>
      </c>
      <c r="BH83" s="116" t="e">
        <f t="shared" si="53"/>
        <v>#REF!</v>
      </c>
      <c r="BI83" s="116" t="e">
        <f t="shared" si="53"/>
        <v>#REF!</v>
      </c>
      <c r="BJ83" s="116" t="e">
        <f t="shared" si="53"/>
        <v>#REF!</v>
      </c>
      <c r="BK83" s="116" t="e">
        <f>BK82</f>
        <v>#REF!</v>
      </c>
      <c r="BL83" s="116" t="e">
        <f t="shared" ref="BL83:BV83" si="54">BK83+BL82</f>
        <v>#REF!</v>
      </c>
      <c r="BM83" s="116" t="e">
        <f t="shared" si="54"/>
        <v>#REF!</v>
      </c>
      <c r="BN83" s="116" t="e">
        <f t="shared" si="54"/>
        <v>#REF!</v>
      </c>
      <c r="BO83" s="116" t="e">
        <f t="shared" si="54"/>
        <v>#REF!</v>
      </c>
      <c r="BP83" s="116" t="e">
        <f t="shared" si="54"/>
        <v>#REF!</v>
      </c>
      <c r="BQ83" s="116" t="e">
        <f t="shared" si="54"/>
        <v>#REF!</v>
      </c>
      <c r="BR83" s="116" t="e">
        <f t="shared" si="54"/>
        <v>#REF!</v>
      </c>
      <c r="BS83" s="116" t="e">
        <f t="shared" si="54"/>
        <v>#REF!</v>
      </c>
      <c r="BT83" s="116" t="e">
        <f t="shared" si="54"/>
        <v>#REF!</v>
      </c>
      <c r="BU83" s="116" t="e">
        <f t="shared" si="54"/>
        <v>#REF!</v>
      </c>
      <c r="BV83" s="116" t="e">
        <f t="shared" si="54"/>
        <v>#REF!</v>
      </c>
      <c r="BW83" s="116" t="e">
        <f>BW82</f>
        <v>#REF!</v>
      </c>
      <c r="BX83" s="116" t="e">
        <f t="shared" ref="BX83:CH83" si="55">BW83+BX82</f>
        <v>#REF!</v>
      </c>
      <c r="BY83" s="116" t="e">
        <f t="shared" si="55"/>
        <v>#REF!</v>
      </c>
      <c r="BZ83" s="116" t="e">
        <f t="shared" si="55"/>
        <v>#REF!</v>
      </c>
      <c r="CA83" s="116" t="e">
        <f t="shared" si="55"/>
        <v>#REF!</v>
      </c>
      <c r="CB83" s="116" t="e">
        <f t="shared" si="55"/>
        <v>#REF!</v>
      </c>
      <c r="CC83" s="116" t="e">
        <f t="shared" si="55"/>
        <v>#REF!</v>
      </c>
      <c r="CD83" s="116" t="e">
        <f t="shared" si="55"/>
        <v>#REF!</v>
      </c>
      <c r="CE83" s="116" t="e">
        <f t="shared" si="55"/>
        <v>#REF!</v>
      </c>
      <c r="CF83" s="116" t="e">
        <f t="shared" si="55"/>
        <v>#REF!</v>
      </c>
      <c r="CG83" s="116" t="e">
        <f t="shared" si="55"/>
        <v>#REF!</v>
      </c>
      <c r="CH83" s="116" t="e">
        <f t="shared" si="55"/>
        <v>#REF!</v>
      </c>
      <c r="CI83" s="116" t="e">
        <f t="shared" ref="CI83" si="56">CH83+CI82</f>
        <v>#REF!</v>
      </c>
    </row>
    <row r="84" spans="1:87" ht="13.5" customHeight="1">
      <c r="A84" s="111"/>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c r="AX84" s="111"/>
      <c r="AY84" s="111"/>
      <c r="AZ84" s="111"/>
      <c r="BA84" s="111"/>
      <c r="BB84" s="111"/>
      <c r="BC84" s="111"/>
      <c r="BD84" s="111"/>
      <c r="BE84" s="111"/>
      <c r="BF84" s="111"/>
      <c r="BG84" s="111"/>
      <c r="BH84" s="111"/>
      <c r="BI84" s="111"/>
      <c r="BJ84" s="111"/>
      <c r="BK84" s="111"/>
      <c r="BL84" s="111"/>
      <c r="BM84" s="111"/>
      <c r="BN84" s="111"/>
      <c r="BO84" s="111"/>
      <c r="BP84" s="111"/>
      <c r="BQ84" s="111"/>
      <c r="BR84" s="111"/>
      <c r="BS84" s="111"/>
      <c r="BT84" s="111"/>
      <c r="BU84" s="111"/>
      <c r="BV84" s="111"/>
      <c r="BW84" s="111"/>
      <c r="BX84" s="111"/>
      <c r="BY84" s="111"/>
      <c r="BZ84" s="111"/>
      <c r="CA84" s="111"/>
      <c r="CB84" s="111"/>
      <c r="CC84" s="111"/>
      <c r="CD84" s="111"/>
      <c r="CE84" s="111"/>
      <c r="CF84" s="111"/>
      <c r="CG84" s="111"/>
      <c r="CH84" s="111"/>
      <c r="CI84" s="111"/>
    </row>
    <row r="85" spans="1:87">
      <c r="A85" s="111"/>
      <c r="B85" s="111"/>
      <c r="C85" s="111" t="s">
        <v>115</v>
      </c>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111"/>
      <c r="AU85" s="111"/>
      <c r="AV85" s="111"/>
      <c r="AW85" s="111"/>
      <c r="AX85" s="111"/>
      <c r="AY85" s="111"/>
      <c r="AZ85" s="111"/>
      <c r="BA85" s="111"/>
      <c r="BB85" s="111"/>
      <c r="BC85" s="111"/>
      <c r="BD85" s="111"/>
      <c r="BE85" s="111"/>
      <c r="BF85" s="111"/>
      <c r="BG85" s="111"/>
      <c r="BH85" s="111"/>
      <c r="BI85" s="111"/>
      <c r="BJ85" s="111"/>
      <c r="BK85" s="111"/>
      <c r="BL85" s="111"/>
      <c r="BM85" s="111"/>
      <c r="BN85" s="111"/>
      <c r="BO85" s="111"/>
      <c r="BP85" s="111"/>
      <c r="BQ85" s="111"/>
      <c r="BR85" s="111"/>
      <c r="BS85" s="111"/>
      <c r="BT85" s="111"/>
      <c r="BU85" s="111"/>
      <c r="BV85" s="111"/>
      <c r="BX85" s="111"/>
      <c r="BY85" s="111"/>
      <c r="BZ85" s="111"/>
      <c r="CA85" s="111"/>
      <c r="CB85" s="111"/>
      <c r="CC85" s="111"/>
      <c r="CD85" s="111"/>
      <c r="CE85" s="111"/>
      <c r="CF85" s="111"/>
      <c r="CG85" s="111"/>
      <c r="CH85" s="111"/>
      <c r="CI85" s="111"/>
    </row>
    <row r="86" spans="1:87">
      <c r="B86" s="111"/>
      <c r="C86" s="117">
        <f>OpRev!D65</f>
        <v>9232771.3460440952</v>
      </c>
      <c r="D86" s="111"/>
      <c r="E86" s="111"/>
      <c r="F86" s="111"/>
      <c r="G86" s="111"/>
      <c r="H86" s="111"/>
      <c r="I86" s="111"/>
      <c r="J86" s="111"/>
      <c r="K86" s="111"/>
      <c r="L86" s="111"/>
      <c r="M86" s="111"/>
      <c r="N86" s="111"/>
      <c r="O86" s="117">
        <f>OpRev!E65</f>
        <v>9510807.6206578724</v>
      </c>
      <c r="P86" s="111"/>
      <c r="Q86" s="111"/>
      <c r="R86" s="111"/>
      <c r="S86" s="111"/>
      <c r="T86" s="111"/>
      <c r="U86" s="111"/>
      <c r="V86" s="111"/>
      <c r="W86" s="111"/>
      <c r="X86" s="111"/>
      <c r="Y86" s="111"/>
      <c r="Z86" s="111"/>
      <c r="AA86" s="117">
        <f>OpRev!F65</f>
        <v>9797799.4763583057</v>
      </c>
      <c r="AB86" s="111"/>
      <c r="AC86" s="111"/>
      <c r="AD86" s="111"/>
      <c r="AE86" s="111"/>
      <c r="AF86" s="111"/>
      <c r="AG86" s="111"/>
      <c r="AH86" s="111"/>
      <c r="AI86" s="111"/>
      <c r="AJ86" s="111"/>
      <c r="AK86" s="111"/>
      <c r="AL86" s="111"/>
      <c r="AM86" s="117">
        <f>OpRev!G65</f>
        <v>13758321.695941109</v>
      </c>
      <c r="AN86" s="111"/>
      <c r="AO86" s="111"/>
      <c r="AP86" s="111"/>
      <c r="AQ86" s="111"/>
      <c r="AR86" s="111"/>
      <c r="AS86" s="111"/>
      <c r="AT86" s="111"/>
      <c r="AU86" s="111"/>
      <c r="AV86" s="111"/>
      <c r="AW86" s="111"/>
      <c r="AX86" s="111"/>
      <c r="AY86" s="117">
        <f>OpRev!H65</f>
        <v>14174071.792109326</v>
      </c>
      <c r="AZ86" s="111"/>
      <c r="BA86" s="111"/>
      <c r="BB86" s="111"/>
      <c r="BC86" s="111"/>
      <c r="BD86" s="111"/>
      <c r="BE86" s="111"/>
      <c r="BF86" s="111"/>
      <c r="BG86" s="111"/>
      <c r="BH86" s="111"/>
      <c r="BI86" s="111"/>
      <c r="BJ86" s="111"/>
      <c r="BK86" s="117">
        <f>OpRev!I65</f>
        <v>14603015.748774983</v>
      </c>
      <c r="BL86" s="111"/>
      <c r="BM86" s="111"/>
      <c r="BN86" s="111"/>
      <c r="BO86" s="111"/>
      <c r="BP86" s="111"/>
      <c r="BQ86" s="111"/>
      <c r="BR86" s="111"/>
      <c r="BS86" s="111"/>
      <c r="BT86" s="111"/>
      <c r="BU86" s="111"/>
      <c r="BV86" s="111"/>
      <c r="BW86" s="117">
        <f>OpRev!J65</f>
        <v>15045588.13688484</v>
      </c>
      <c r="BX86" s="111"/>
      <c r="BY86" s="111"/>
      <c r="BZ86" s="111"/>
      <c r="CA86" s="111"/>
      <c r="CB86" s="111"/>
      <c r="CC86" s="111"/>
      <c r="CD86" s="111"/>
      <c r="CE86" s="111"/>
      <c r="CF86" s="111"/>
      <c r="CG86" s="111"/>
      <c r="CH86" s="111"/>
      <c r="CI86" s="111"/>
    </row>
    <row r="87" spans="1:87">
      <c r="B87" s="216"/>
      <c r="C87" s="118">
        <v>8.3333326707736965E-2</v>
      </c>
      <c r="D87" s="118">
        <f>C87</f>
        <v>8.3333326707736965E-2</v>
      </c>
      <c r="E87" s="118">
        <f t="shared" ref="E87:BP87" si="57">D87</f>
        <v>8.3333326707736965E-2</v>
      </c>
      <c r="F87" s="118">
        <f t="shared" si="57"/>
        <v>8.3333326707736965E-2</v>
      </c>
      <c r="G87" s="118">
        <f t="shared" si="57"/>
        <v>8.3333326707736965E-2</v>
      </c>
      <c r="H87" s="118">
        <f t="shared" si="57"/>
        <v>8.3333326707736965E-2</v>
      </c>
      <c r="I87" s="118">
        <f t="shared" si="57"/>
        <v>8.3333326707736965E-2</v>
      </c>
      <c r="J87" s="118">
        <f t="shared" si="57"/>
        <v>8.3333326707736965E-2</v>
      </c>
      <c r="K87" s="118">
        <f t="shared" si="57"/>
        <v>8.3333326707736965E-2</v>
      </c>
      <c r="L87" s="118">
        <f t="shared" si="57"/>
        <v>8.3333326707736965E-2</v>
      </c>
      <c r="M87" s="118">
        <f t="shared" si="57"/>
        <v>8.3333326707736965E-2</v>
      </c>
      <c r="N87" s="118">
        <f t="shared" si="57"/>
        <v>8.3333326707736965E-2</v>
      </c>
      <c r="O87" s="118">
        <f t="shared" si="57"/>
        <v>8.3333326707736965E-2</v>
      </c>
      <c r="P87" s="118">
        <f t="shared" si="57"/>
        <v>8.3333326707736965E-2</v>
      </c>
      <c r="Q87" s="118">
        <f t="shared" si="57"/>
        <v>8.3333326707736965E-2</v>
      </c>
      <c r="R87" s="118">
        <f t="shared" si="57"/>
        <v>8.3333326707736965E-2</v>
      </c>
      <c r="S87" s="118">
        <f t="shared" si="57"/>
        <v>8.3333326707736965E-2</v>
      </c>
      <c r="T87" s="118">
        <f t="shared" si="57"/>
        <v>8.3333326707736965E-2</v>
      </c>
      <c r="U87" s="118">
        <f t="shared" si="57"/>
        <v>8.3333326707736965E-2</v>
      </c>
      <c r="V87" s="118">
        <f t="shared" si="57"/>
        <v>8.3333326707736965E-2</v>
      </c>
      <c r="W87" s="118">
        <f t="shared" si="57"/>
        <v>8.3333326707736965E-2</v>
      </c>
      <c r="X87" s="118">
        <f t="shared" si="57"/>
        <v>8.3333326707736965E-2</v>
      </c>
      <c r="Y87" s="118">
        <f t="shared" si="57"/>
        <v>8.3333326707736965E-2</v>
      </c>
      <c r="Z87" s="118">
        <f t="shared" si="57"/>
        <v>8.3333326707736965E-2</v>
      </c>
      <c r="AA87" s="118">
        <f t="shared" si="57"/>
        <v>8.3333326707736965E-2</v>
      </c>
      <c r="AB87" s="118">
        <f t="shared" si="57"/>
        <v>8.3333326707736965E-2</v>
      </c>
      <c r="AC87" s="118">
        <f t="shared" si="57"/>
        <v>8.3333326707736965E-2</v>
      </c>
      <c r="AD87" s="118">
        <f t="shared" si="57"/>
        <v>8.3333326707736965E-2</v>
      </c>
      <c r="AE87" s="118">
        <f t="shared" si="57"/>
        <v>8.3333326707736965E-2</v>
      </c>
      <c r="AF87" s="118">
        <f t="shared" si="57"/>
        <v>8.3333326707736965E-2</v>
      </c>
      <c r="AG87" s="118">
        <f t="shared" si="57"/>
        <v>8.3333326707736965E-2</v>
      </c>
      <c r="AH87" s="118">
        <f t="shared" si="57"/>
        <v>8.3333326707736965E-2</v>
      </c>
      <c r="AI87" s="118">
        <f t="shared" si="57"/>
        <v>8.3333326707736965E-2</v>
      </c>
      <c r="AJ87" s="118">
        <f t="shared" si="57"/>
        <v>8.3333326707736965E-2</v>
      </c>
      <c r="AK87" s="118">
        <f t="shared" si="57"/>
        <v>8.3333326707736965E-2</v>
      </c>
      <c r="AL87" s="118">
        <f t="shared" si="57"/>
        <v>8.3333326707736965E-2</v>
      </c>
      <c r="AM87" s="118">
        <f t="shared" si="57"/>
        <v>8.3333326707736965E-2</v>
      </c>
      <c r="AN87" s="118">
        <f t="shared" si="57"/>
        <v>8.3333326707736965E-2</v>
      </c>
      <c r="AO87" s="118">
        <f t="shared" si="57"/>
        <v>8.3333326707736965E-2</v>
      </c>
      <c r="AP87" s="118">
        <f t="shared" si="57"/>
        <v>8.3333326707736965E-2</v>
      </c>
      <c r="AQ87" s="118">
        <f t="shared" si="57"/>
        <v>8.3333326707736965E-2</v>
      </c>
      <c r="AR87" s="118">
        <f t="shared" si="57"/>
        <v>8.3333326707736965E-2</v>
      </c>
      <c r="AS87" s="118">
        <f t="shared" si="57"/>
        <v>8.3333326707736965E-2</v>
      </c>
      <c r="AT87" s="118">
        <f t="shared" si="57"/>
        <v>8.3333326707736965E-2</v>
      </c>
      <c r="AU87" s="118">
        <f t="shared" si="57"/>
        <v>8.3333326707736965E-2</v>
      </c>
      <c r="AV87" s="118">
        <f t="shared" si="57"/>
        <v>8.3333326707736965E-2</v>
      </c>
      <c r="AW87" s="118">
        <f t="shared" si="57"/>
        <v>8.3333326707736965E-2</v>
      </c>
      <c r="AX87" s="118">
        <f t="shared" si="57"/>
        <v>8.3333326707736965E-2</v>
      </c>
      <c r="AY87" s="118">
        <f t="shared" si="57"/>
        <v>8.3333326707736965E-2</v>
      </c>
      <c r="AZ87" s="118">
        <f t="shared" si="57"/>
        <v>8.3333326707736965E-2</v>
      </c>
      <c r="BA87" s="118">
        <f t="shared" si="57"/>
        <v>8.3333326707736965E-2</v>
      </c>
      <c r="BB87" s="118">
        <f t="shared" si="57"/>
        <v>8.3333326707736965E-2</v>
      </c>
      <c r="BC87" s="118">
        <f t="shared" si="57"/>
        <v>8.3333326707736965E-2</v>
      </c>
      <c r="BD87" s="118">
        <f t="shared" si="57"/>
        <v>8.3333326707736965E-2</v>
      </c>
      <c r="BE87" s="118">
        <f t="shared" si="57"/>
        <v>8.3333326707736965E-2</v>
      </c>
      <c r="BF87" s="118">
        <f t="shared" si="57"/>
        <v>8.3333326707736965E-2</v>
      </c>
      <c r="BG87" s="118">
        <f t="shared" si="57"/>
        <v>8.3333326707736965E-2</v>
      </c>
      <c r="BH87" s="118">
        <f t="shared" si="57"/>
        <v>8.3333326707736965E-2</v>
      </c>
      <c r="BI87" s="118">
        <f t="shared" si="57"/>
        <v>8.3333326707736965E-2</v>
      </c>
      <c r="BJ87" s="118">
        <f t="shared" si="57"/>
        <v>8.3333326707736965E-2</v>
      </c>
      <c r="BK87" s="118">
        <f t="shared" si="57"/>
        <v>8.3333326707736965E-2</v>
      </c>
      <c r="BL87" s="118">
        <f t="shared" si="57"/>
        <v>8.3333326707736965E-2</v>
      </c>
      <c r="BM87" s="118">
        <f t="shared" si="57"/>
        <v>8.3333326707736965E-2</v>
      </c>
      <c r="BN87" s="118">
        <f t="shared" si="57"/>
        <v>8.3333326707736965E-2</v>
      </c>
      <c r="BO87" s="118">
        <f t="shared" si="57"/>
        <v>8.3333326707736965E-2</v>
      </c>
      <c r="BP87" s="118">
        <f t="shared" si="57"/>
        <v>8.3333326707736965E-2</v>
      </c>
      <c r="BQ87" s="118">
        <f t="shared" ref="BQ87:CH87" si="58">BP87</f>
        <v>8.3333326707736965E-2</v>
      </c>
      <c r="BR87" s="118">
        <f t="shared" si="58"/>
        <v>8.3333326707736965E-2</v>
      </c>
      <c r="BS87" s="118">
        <f t="shared" si="58"/>
        <v>8.3333326707736965E-2</v>
      </c>
      <c r="BT87" s="118">
        <f t="shared" si="58"/>
        <v>8.3333326707736965E-2</v>
      </c>
      <c r="BU87" s="118">
        <f t="shared" si="58"/>
        <v>8.3333326707736965E-2</v>
      </c>
      <c r="BV87" s="118">
        <f t="shared" si="58"/>
        <v>8.3333326707736965E-2</v>
      </c>
      <c r="BW87" s="118">
        <f t="shared" si="58"/>
        <v>8.3333326707736965E-2</v>
      </c>
      <c r="BX87" s="118">
        <f t="shared" si="58"/>
        <v>8.3333326707736965E-2</v>
      </c>
      <c r="BY87" s="118">
        <f t="shared" si="58"/>
        <v>8.3333326707736965E-2</v>
      </c>
      <c r="BZ87" s="118">
        <f t="shared" si="58"/>
        <v>8.3333326707736965E-2</v>
      </c>
      <c r="CA87" s="118">
        <f t="shared" si="58"/>
        <v>8.3333326707736965E-2</v>
      </c>
      <c r="CB87" s="118">
        <f t="shared" si="58"/>
        <v>8.3333326707736965E-2</v>
      </c>
      <c r="CC87" s="118">
        <f t="shared" si="58"/>
        <v>8.3333326707736965E-2</v>
      </c>
      <c r="CD87" s="118">
        <f t="shared" si="58"/>
        <v>8.3333326707736965E-2</v>
      </c>
      <c r="CE87" s="118">
        <f t="shared" si="58"/>
        <v>8.3333326707736965E-2</v>
      </c>
      <c r="CF87" s="118">
        <f t="shared" si="58"/>
        <v>8.3333326707736965E-2</v>
      </c>
      <c r="CG87" s="118">
        <f t="shared" si="58"/>
        <v>8.3333326707736965E-2</v>
      </c>
      <c r="CH87" s="118">
        <f t="shared" si="58"/>
        <v>8.3333326707736965E-2</v>
      </c>
      <c r="CI87" s="118">
        <f t="shared" ref="CI87" si="59">CH87</f>
        <v>8.3333326707736965E-2</v>
      </c>
    </row>
    <row r="88" spans="1:87">
      <c r="A88" s="113" t="s">
        <v>113</v>
      </c>
      <c r="B88" s="111"/>
      <c r="C88" s="117">
        <f t="shared" ref="C88:N88" si="60">$C$86*C87</f>
        <v>769397.55099772499</v>
      </c>
      <c r="D88" s="117">
        <f t="shared" si="60"/>
        <v>769397.55099772499</v>
      </c>
      <c r="E88" s="117">
        <f t="shared" si="60"/>
        <v>769397.55099772499</v>
      </c>
      <c r="F88" s="117">
        <f t="shared" si="60"/>
        <v>769397.55099772499</v>
      </c>
      <c r="G88" s="117">
        <f t="shared" si="60"/>
        <v>769397.55099772499</v>
      </c>
      <c r="H88" s="117">
        <f t="shared" si="60"/>
        <v>769397.55099772499</v>
      </c>
      <c r="I88" s="117">
        <f t="shared" si="60"/>
        <v>769397.55099772499</v>
      </c>
      <c r="J88" s="117">
        <f t="shared" si="60"/>
        <v>769397.55099772499</v>
      </c>
      <c r="K88" s="117">
        <f t="shared" si="60"/>
        <v>769397.55099772499</v>
      </c>
      <c r="L88" s="117">
        <f t="shared" si="60"/>
        <v>769397.55099772499</v>
      </c>
      <c r="M88" s="117">
        <f t="shared" si="60"/>
        <v>769397.55099772499</v>
      </c>
      <c r="N88" s="117">
        <f t="shared" si="60"/>
        <v>769397.55099772499</v>
      </c>
      <c r="O88" s="117">
        <f>$O$86*O87</f>
        <v>792567.23870671692</v>
      </c>
      <c r="P88" s="117">
        <f t="shared" ref="P88:Z88" si="61">$O86*P87</f>
        <v>792567.23870671692</v>
      </c>
      <c r="Q88" s="117">
        <f t="shared" si="61"/>
        <v>792567.23870671692</v>
      </c>
      <c r="R88" s="117">
        <f t="shared" si="61"/>
        <v>792567.23870671692</v>
      </c>
      <c r="S88" s="117">
        <f t="shared" si="61"/>
        <v>792567.23870671692</v>
      </c>
      <c r="T88" s="117">
        <f t="shared" si="61"/>
        <v>792567.23870671692</v>
      </c>
      <c r="U88" s="117">
        <f t="shared" si="61"/>
        <v>792567.23870671692</v>
      </c>
      <c r="V88" s="117">
        <f t="shared" si="61"/>
        <v>792567.23870671692</v>
      </c>
      <c r="W88" s="117">
        <f t="shared" si="61"/>
        <v>792567.23870671692</v>
      </c>
      <c r="X88" s="117">
        <f t="shared" si="61"/>
        <v>792567.23870671692</v>
      </c>
      <c r="Y88" s="117">
        <f t="shared" si="61"/>
        <v>792567.23870671692</v>
      </c>
      <c r="Z88" s="117">
        <f t="shared" si="61"/>
        <v>792567.23870671692</v>
      </c>
      <c r="AA88" s="117">
        <f>$AA$86*AA87</f>
        <v>816483.22478026082</v>
      </c>
      <c r="AB88" s="117">
        <f t="shared" ref="AB88:AL88" si="62">$AA$86*AB87</f>
        <v>816483.22478026082</v>
      </c>
      <c r="AC88" s="117">
        <f t="shared" si="62"/>
        <v>816483.22478026082</v>
      </c>
      <c r="AD88" s="117">
        <f t="shared" si="62"/>
        <v>816483.22478026082</v>
      </c>
      <c r="AE88" s="117">
        <f t="shared" si="62"/>
        <v>816483.22478026082</v>
      </c>
      <c r="AF88" s="117">
        <f t="shared" si="62"/>
        <v>816483.22478026082</v>
      </c>
      <c r="AG88" s="117">
        <f t="shared" si="62"/>
        <v>816483.22478026082</v>
      </c>
      <c r="AH88" s="117">
        <f t="shared" si="62"/>
        <v>816483.22478026082</v>
      </c>
      <c r="AI88" s="117">
        <f t="shared" si="62"/>
        <v>816483.22478026082</v>
      </c>
      <c r="AJ88" s="117">
        <f t="shared" si="62"/>
        <v>816483.22478026082</v>
      </c>
      <c r="AK88" s="117">
        <f t="shared" si="62"/>
        <v>816483.22478026082</v>
      </c>
      <c r="AL88" s="117">
        <f t="shared" si="62"/>
        <v>816483.22478026082</v>
      </c>
      <c r="AM88" s="117">
        <f>$AM$86*AM87</f>
        <v>1146526.7168380062</v>
      </c>
      <c r="AN88" s="117">
        <f t="shared" ref="AN88:AX88" si="63">$AM$86*AN87</f>
        <v>1146526.7168380062</v>
      </c>
      <c r="AO88" s="117">
        <f t="shared" si="63"/>
        <v>1146526.7168380062</v>
      </c>
      <c r="AP88" s="117">
        <f t="shared" si="63"/>
        <v>1146526.7168380062</v>
      </c>
      <c r="AQ88" s="117">
        <f t="shared" si="63"/>
        <v>1146526.7168380062</v>
      </c>
      <c r="AR88" s="117">
        <f t="shared" si="63"/>
        <v>1146526.7168380062</v>
      </c>
      <c r="AS88" s="117">
        <f t="shared" si="63"/>
        <v>1146526.7168380062</v>
      </c>
      <c r="AT88" s="117">
        <f t="shared" si="63"/>
        <v>1146526.7168380062</v>
      </c>
      <c r="AU88" s="117">
        <f t="shared" si="63"/>
        <v>1146526.7168380062</v>
      </c>
      <c r="AV88" s="117">
        <f t="shared" si="63"/>
        <v>1146526.7168380062</v>
      </c>
      <c r="AW88" s="117">
        <f t="shared" si="63"/>
        <v>1146526.7168380062</v>
      </c>
      <c r="AX88" s="117">
        <f t="shared" si="63"/>
        <v>1146526.7168380062</v>
      </c>
      <c r="AY88" s="117">
        <f>$AY$86*AY87</f>
        <v>1181172.5554307653</v>
      </c>
      <c r="AZ88" s="117">
        <f t="shared" ref="AZ88:BJ88" si="64">$AY$86*AZ87</f>
        <v>1181172.5554307653</v>
      </c>
      <c r="BA88" s="117">
        <f t="shared" si="64"/>
        <v>1181172.5554307653</v>
      </c>
      <c r="BB88" s="117">
        <f t="shared" si="64"/>
        <v>1181172.5554307653</v>
      </c>
      <c r="BC88" s="117">
        <f t="shared" si="64"/>
        <v>1181172.5554307653</v>
      </c>
      <c r="BD88" s="117">
        <f t="shared" si="64"/>
        <v>1181172.5554307653</v>
      </c>
      <c r="BE88" s="117">
        <f t="shared" si="64"/>
        <v>1181172.5554307653</v>
      </c>
      <c r="BF88" s="117">
        <f t="shared" si="64"/>
        <v>1181172.5554307653</v>
      </c>
      <c r="BG88" s="117">
        <f t="shared" si="64"/>
        <v>1181172.5554307653</v>
      </c>
      <c r="BH88" s="117">
        <f t="shared" si="64"/>
        <v>1181172.5554307653</v>
      </c>
      <c r="BI88" s="117">
        <f t="shared" si="64"/>
        <v>1181172.5554307653</v>
      </c>
      <c r="BJ88" s="117">
        <f t="shared" si="64"/>
        <v>1181172.5554307653</v>
      </c>
      <c r="BK88" s="117">
        <f>$BK$86*BK87</f>
        <v>1216917.8823108939</v>
      </c>
      <c r="BL88" s="117">
        <f t="shared" ref="BL88:BV88" si="65">$BK$86*BL87</f>
        <v>1216917.8823108939</v>
      </c>
      <c r="BM88" s="117">
        <f t="shared" si="65"/>
        <v>1216917.8823108939</v>
      </c>
      <c r="BN88" s="117">
        <f t="shared" si="65"/>
        <v>1216917.8823108939</v>
      </c>
      <c r="BO88" s="117">
        <f t="shared" si="65"/>
        <v>1216917.8823108939</v>
      </c>
      <c r="BP88" s="117">
        <f t="shared" si="65"/>
        <v>1216917.8823108939</v>
      </c>
      <c r="BQ88" s="117">
        <f t="shared" si="65"/>
        <v>1216917.8823108939</v>
      </c>
      <c r="BR88" s="117">
        <f t="shared" si="65"/>
        <v>1216917.8823108939</v>
      </c>
      <c r="BS88" s="117">
        <f t="shared" si="65"/>
        <v>1216917.8823108939</v>
      </c>
      <c r="BT88" s="117">
        <f t="shared" si="65"/>
        <v>1216917.8823108939</v>
      </c>
      <c r="BU88" s="117">
        <f t="shared" si="65"/>
        <v>1216917.8823108939</v>
      </c>
      <c r="BV88" s="117">
        <f t="shared" si="65"/>
        <v>1216917.8823108939</v>
      </c>
      <c r="BW88" s="117">
        <f>$BW$86*BW87</f>
        <v>1253798.9117210759</v>
      </c>
      <c r="BX88" s="117">
        <f t="shared" ref="BX88:CH88" si="66">$BW$86*BX87</f>
        <v>1253798.9117210759</v>
      </c>
      <c r="BY88" s="117">
        <f t="shared" si="66"/>
        <v>1253798.9117210759</v>
      </c>
      <c r="BZ88" s="117">
        <f t="shared" si="66"/>
        <v>1253798.9117210759</v>
      </c>
      <c r="CA88" s="117">
        <f t="shared" si="66"/>
        <v>1253798.9117210759</v>
      </c>
      <c r="CB88" s="117">
        <f t="shared" si="66"/>
        <v>1253798.9117210759</v>
      </c>
      <c r="CC88" s="117">
        <f t="shared" si="66"/>
        <v>1253798.9117210759</v>
      </c>
      <c r="CD88" s="117">
        <f t="shared" si="66"/>
        <v>1253798.9117210759</v>
      </c>
      <c r="CE88" s="117">
        <f t="shared" si="66"/>
        <v>1253798.9117210759</v>
      </c>
      <c r="CF88" s="117">
        <f t="shared" si="66"/>
        <v>1253798.9117210759</v>
      </c>
      <c r="CG88" s="117">
        <f t="shared" si="66"/>
        <v>1253798.9117210759</v>
      </c>
      <c r="CH88" s="117">
        <f t="shared" si="66"/>
        <v>1253798.9117210759</v>
      </c>
      <c r="CI88" s="117">
        <f t="shared" ref="CI88" si="67">$BW$86*CI87</f>
        <v>1253798.9117210759</v>
      </c>
    </row>
    <row r="89" spans="1:87">
      <c r="A89" s="113" t="s">
        <v>114</v>
      </c>
      <c r="B89" s="111"/>
      <c r="C89" s="116">
        <f t="shared" ref="C89:O89" si="68">B89+C88</f>
        <v>769397.55099772499</v>
      </c>
      <c r="D89" s="116">
        <f t="shared" si="68"/>
        <v>1538795.10199545</v>
      </c>
      <c r="E89" s="116">
        <f t="shared" si="68"/>
        <v>2308192.6529931752</v>
      </c>
      <c r="F89" s="116">
        <f t="shared" si="68"/>
        <v>3077590.2039909</v>
      </c>
      <c r="G89" s="116">
        <f t="shared" si="68"/>
        <v>3846987.7549886247</v>
      </c>
      <c r="H89" s="116">
        <f t="shared" si="68"/>
        <v>4616385.3059863495</v>
      </c>
      <c r="I89" s="116">
        <f t="shared" si="68"/>
        <v>5385782.8569840742</v>
      </c>
      <c r="J89" s="116">
        <f t="shared" si="68"/>
        <v>6155180.407981799</v>
      </c>
      <c r="K89" s="116">
        <f t="shared" si="68"/>
        <v>6924577.9589795237</v>
      </c>
      <c r="L89" s="116">
        <f t="shared" si="68"/>
        <v>7693975.5099772485</v>
      </c>
      <c r="M89" s="116">
        <f t="shared" si="68"/>
        <v>8463373.0609749742</v>
      </c>
      <c r="N89" s="116">
        <f t="shared" si="68"/>
        <v>9232770.6119726989</v>
      </c>
      <c r="O89" s="116">
        <f t="shared" si="68"/>
        <v>10025337.850679416</v>
      </c>
      <c r="P89" s="116">
        <f t="shared" ref="P89:Z89" si="69">O89+P88</f>
        <v>10817905.089386133</v>
      </c>
      <c r="Q89" s="116">
        <f t="shared" si="69"/>
        <v>11610472.328092851</v>
      </c>
      <c r="R89" s="116">
        <f t="shared" si="69"/>
        <v>12403039.566799568</v>
      </c>
      <c r="S89" s="116">
        <f t="shared" si="69"/>
        <v>13195606.805506285</v>
      </c>
      <c r="T89" s="116">
        <f t="shared" si="69"/>
        <v>13988174.044213003</v>
      </c>
      <c r="U89" s="116">
        <f t="shared" si="69"/>
        <v>14780741.28291972</v>
      </c>
      <c r="V89" s="116">
        <f t="shared" si="69"/>
        <v>15573308.521626437</v>
      </c>
      <c r="W89" s="116">
        <f t="shared" si="69"/>
        <v>16365875.760333154</v>
      </c>
      <c r="X89" s="116">
        <f t="shared" si="69"/>
        <v>17158442.99903987</v>
      </c>
      <c r="Y89" s="116">
        <f t="shared" si="69"/>
        <v>17951010.237746585</v>
      </c>
      <c r="Z89" s="116">
        <f t="shared" si="69"/>
        <v>18743577.476453301</v>
      </c>
      <c r="AA89" s="116">
        <f>AA88</f>
        <v>816483.22478026082</v>
      </c>
      <c r="AB89" s="116">
        <f t="shared" ref="AB89:AL89" si="70">AA89+AB88</f>
        <v>1632966.4495605216</v>
      </c>
      <c r="AC89" s="116">
        <f t="shared" si="70"/>
        <v>2449449.6743407827</v>
      </c>
      <c r="AD89" s="116">
        <f t="shared" si="70"/>
        <v>3265932.8991210433</v>
      </c>
      <c r="AE89" s="116">
        <f t="shared" si="70"/>
        <v>4082416.1239013039</v>
      </c>
      <c r="AF89" s="116">
        <f t="shared" si="70"/>
        <v>4898899.3486815644</v>
      </c>
      <c r="AG89" s="116">
        <f t="shared" si="70"/>
        <v>5715382.573461825</v>
      </c>
      <c r="AH89" s="116">
        <f t="shared" si="70"/>
        <v>6531865.7982420856</v>
      </c>
      <c r="AI89" s="116">
        <f t="shared" si="70"/>
        <v>7348349.0230223462</v>
      </c>
      <c r="AJ89" s="116">
        <f t="shared" si="70"/>
        <v>8164832.2478026068</v>
      </c>
      <c r="AK89" s="116">
        <f t="shared" si="70"/>
        <v>8981315.4725828674</v>
      </c>
      <c r="AL89" s="116">
        <f t="shared" si="70"/>
        <v>9797798.6973631289</v>
      </c>
      <c r="AM89" s="116">
        <f>AM88</f>
        <v>1146526.7168380062</v>
      </c>
      <c r="AN89" s="116">
        <f t="shared" ref="AN89:AX89" si="71">AM89+AN88</f>
        <v>2293053.4336760123</v>
      </c>
      <c r="AO89" s="116">
        <f t="shared" si="71"/>
        <v>3439580.1505140187</v>
      </c>
      <c r="AP89" s="116">
        <f t="shared" si="71"/>
        <v>4586106.8673520247</v>
      </c>
      <c r="AQ89" s="116">
        <f t="shared" si="71"/>
        <v>5732633.5841900306</v>
      </c>
      <c r="AR89" s="116">
        <f t="shared" si="71"/>
        <v>6879160.3010280365</v>
      </c>
      <c r="AS89" s="116">
        <f t="shared" si="71"/>
        <v>8025687.0178660424</v>
      </c>
      <c r="AT89" s="116">
        <f t="shared" si="71"/>
        <v>9172213.7347040493</v>
      </c>
      <c r="AU89" s="116">
        <f t="shared" si="71"/>
        <v>10318740.451542055</v>
      </c>
      <c r="AV89" s="116">
        <f t="shared" si="71"/>
        <v>11465267.168380061</v>
      </c>
      <c r="AW89" s="116">
        <f t="shared" si="71"/>
        <v>12611793.885218067</v>
      </c>
      <c r="AX89" s="116">
        <f t="shared" si="71"/>
        <v>13758320.602056073</v>
      </c>
      <c r="AY89" s="116">
        <f>AY88</f>
        <v>1181172.5554307653</v>
      </c>
      <c r="AZ89" s="116">
        <f t="shared" ref="AZ89:BJ89" si="72">AY89+AZ88</f>
        <v>2362345.1108615305</v>
      </c>
      <c r="BA89" s="116">
        <f t="shared" si="72"/>
        <v>3543517.6662922958</v>
      </c>
      <c r="BB89" s="116">
        <f t="shared" si="72"/>
        <v>4724690.2217230611</v>
      </c>
      <c r="BC89" s="116">
        <f t="shared" si="72"/>
        <v>5905862.7771538263</v>
      </c>
      <c r="BD89" s="116">
        <f t="shared" si="72"/>
        <v>7087035.3325845916</v>
      </c>
      <c r="BE89" s="116">
        <f t="shared" si="72"/>
        <v>8268207.8880153568</v>
      </c>
      <c r="BF89" s="116">
        <f t="shared" si="72"/>
        <v>9449380.4434461221</v>
      </c>
      <c r="BG89" s="116">
        <f t="shared" si="72"/>
        <v>10630552.998876888</v>
      </c>
      <c r="BH89" s="116">
        <f t="shared" si="72"/>
        <v>11811725.554307655</v>
      </c>
      <c r="BI89" s="116">
        <f t="shared" si="72"/>
        <v>12992898.109738421</v>
      </c>
      <c r="BJ89" s="116">
        <f t="shared" si="72"/>
        <v>14174070.665169187</v>
      </c>
      <c r="BK89" s="116">
        <f>BK88</f>
        <v>1216917.8823108939</v>
      </c>
      <c r="BL89" s="116">
        <f t="shared" ref="BL89:BV89" si="73">BK89+BL88</f>
        <v>2433835.7646217877</v>
      </c>
      <c r="BM89" s="116">
        <f t="shared" si="73"/>
        <v>3650753.6469326816</v>
      </c>
      <c r="BN89" s="116">
        <f t="shared" si="73"/>
        <v>4867671.5292435754</v>
      </c>
      <c r="BO89" s="116">
        <f t="shared" si="73"/>
        <v>6084589.4115544688</v>
      </c>
      <c r="BP89" s="116">
        <f t="shared" si="73"/>
        <v>7301507.2938653622</v>
      </c>
      <c r="BQ89" s="116">
        <f t="shared" si="73"/>
        <v>8518425.1761762556</v>
      </c>
      <c r="BR89" s="116">
        <f t="shared" si="73"/>
        <v>9735343.058487149</v>
      </c>
      <c r="BS89" s="116">
        <f t="shared" si="73"/>
        <v>10952260.940798042</v>
      </c>
      <c r="BT89" s="116">
        <f t="shared" si="73"/>
        <v>12169178.823108936</v>
      </c>
      <c r="BU89" s="116">
        <f t="shared" si="73"/>
        <v>13386096.705419829</v>
      </c>
      <c r="BV89" s="116">
        <f t="shared" si="73"/>
        <v>14603014.587730723</v>
      </c>
      <c r="BW89" s="116">
        <f>BW88</f>
        <v>1253798.9117210759</v>
      </c>
      <c r="BX89" s="116">
        <f t="shared" ref="BX89:CH89" si="74">BW89+BX88</f>
        <v>2507597.8234421518</v>
      </c>
      <c r="BY89" s="116">
        <f t="shared" si="74"/>
        <v>3761396.7351632277</v>
      </c>
      <c r="BZ89" s="116">
        <f t="shared" si="74"/>
        <v>5015195.6468843035</v>
      </c>
      <c r="CA89" s="116">
        <f t="shared" si="74"/>
        <v>6268994.5586053794</v>
      </c>
      <c r="CB89" s="116">
        <f t="shared" si="74"/>
        <v>7522793.4703264553</v>
      </c>
      <c r="CC89" s="116">
        <f t="shared" si="74"/>
        <v>8776592.3820475303</v>
      </c>
      <c r="CD89" s="116">
        <f t="shared" si="74"/>
        <v>10030391.293768607</v>
      </c>
      <c r="CE89" s="116">
        <f t="shared" si="74"/>
        <v>11284190.205489684</v>
      </c>
      <c r="CF89" s="116">
        <f t="shared" si="74"/>
        <v>12537989.117210761</v>
      </c>
      <c r="CG89" s="116">
        <f t="shared" si="74"/>
        <v>13791788.028931838</v>
      </c>
      <c r="CH89" s="116">
        <f t="shared" si="74"/>
        <v>15045586.940652914</v>
      </c>
      <c r="CI89" s="116">
        <f t="shared" ref="CI89" si="75">CH89+CI88</f>
        <v>16299385.852373991</v>
      </c>
    </row>
    <row r="90" spans="1:87">
      <c r="A90" s="111"/>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c r="BC90" s="111"/>
      <c r="BD90" s="111"/>
      <c r="BE90" s="111"/>
      <c r="BF90" s="111"/>
      <c r="BG90" s="111"/>
      <c r="BH90" s="111"/>
      <c r="BI90" s="111"/>
      <c r="BJ90" s="111"/>
      <c r="BK90" s="111"/>
      <c r="BL90" s="111"/>
      <c r="BM90" s="111"/>
      <c r="BN90" s="111"/>
      <c r="BO90" s="111"/>
      <c r="BP90" s="111"/>
      <c r="BQ90" s="111"/>
      <c r="BR90" s="111"/>
      <c r="BS90" s="111"/>
      <c r="BT90" s="111"/>
      <c r="BU90" s="111"/>
      <c r="BV90" s="111"/>
      <c r="BW90" s="111"/>
      <c r="BX90" s="111"/>
      <c r="BY90" s="111"/>
      <c r="BZ90" s="111"/>
      <c r="CA90" s="111"/>
      <c r="CB90" s="111"/>
      <c r="CC90" s="111"/>
      <c r="CD90" s="111"/>
      <c r="CE90" s="111"/>
      <c r="CF90" s="111"/>
      <c r="CG90" s="111"/>
      <c r="CH90" s="111"/>
      <c r="CI90" s="111"/>
    </row>
    <row r="91" spans="1:87">
      <c r="A91" s="223" t="s">
        <v>116</v>
      </c>
      <c r="C91" s="116" t="e">
        <f>C74+C80+C86</f>
        <v>#REF!</v>
      </c>
      <c r="O91" s="116" t="e">
        <f>O74+O80+O86</f>
        <v>#REF!</v>
      </c>
      <c r="AA91" s="116" t="e">
        <f>AA74+AA80+AA86</f>
        <v>#REF!</v>
      </c>
      <c r="AM91" s="116" t="e">
        <f>AM74+AM80+AM86</f>
        <v>#REF!</v>
      </c>
      <c r="AY91" s="116" t="e">
        <f>AY74+AY80+AY86</f>
        <v>#REF!</v>
      </c>
      <c r="BK91" s="116" t="e">
        <f>BK74+BK80+BK86</f>
        <v>#REF!</v>
      </c>
      <c r="BW91" s="116" t="e">
        <f>BW74+BW80+BW86</f>
        <v>#REF!</v>
      </c>
    </row>
    <row r="92" spans="1:87">
      <c r="A92" s="224" t="s">
        <v>113</v>
      </c>
      <c r="B92" s="111"/>
      <c r="C92" s="116" t="e">
        <f>C76+C82+C88</f>
        <v>#REF!</v>
      </c>
      <c r="D92" s="116" t="e">
        <f t="shared" ref="D92:BO92" si="76">D76+D82+D88</f>
        <v>#REF!</v>
      </c>
      <c r="E92" s="116" t="e">
        <f t="shared" si="76"/>
        <v>#REF!</v>
      </c>
      <c r="F92" s="116" t="e">
        <f t="shared" si="76"/>
        <v>#REF!</v>
      </c>
      <c r="G92" s="116" t="e">
        <f t="shared" si="76"/>
        <v>#REF!</v>
      </c>
      <c r="H92" s="116" t="e">
        <f t="shared" si="76"/>
        <v>#REF!</v>
      </c>
      <c r="I92" s="116" t="e">
        <f t="shared" si="76"/>
        <v>#REF!</v>
      </c>
      <c r="J92" s="116" t="e">
        <f t="shared" si="76"/>
        <v>#REF!</v>
      </c>
      <c r="K92" s="116" t="e">
        <f t="shared" si="76"/>
        <v>#REF!</v>
      </c>
      <c r="L92" s="116" t="e">
        <f t="shared" si="76"/>
        <v>#REF!</v>
      </c>
      <c r="M92" s="116" t="e">
        <f t="shared" si="76"/>
        <v>#REF!</v>
      </c>
      <c r="N92" s="116" t="e">
        <f t="shared" si="76"/>
        <v>#REF!</v>
      </c>
      <c r="O92" s="116" t="e">
        <f t="shared" si="76"/>
        <v>#REF!</v>
      </c>
      <c r="P92" s="116" t="e">
        <f t="shared" si="76"/>
        <v>#REF!</v>
      </c>
      <c r="Q92" s="116" t="e">
        <f t="shared" si="76"/>
        <v>#REF!</v>
      </c>
      <c r="R92" s="116" t="e">
        <f t="shared" si="76"/>
        <v>#REF!</v>
      </c>
      <c r="S92" s="116" t="e">
        <f t="shared" si="76"/>
        <v>#REF!</v>
      </c>
      <c r="T92" s="116" t="e">
        <f t="shared" si="76"/>
        <v>#REF!</v>
      </c>
      <c r="U92" s="116" t="e">
        <f t="shared" si="76"/>
        <v>#REF!</v>
      </c>
      <c r="V92" s="116" t="e">
        <f t="shared" si="76"/>
        <v>#REF!</v>
      </c>
      <c r="W92" s="116" t="e">
        <f t="shared" si="76"/>
        <v>#REF!</v>
      </c>
      <c r="X92" s="116" t="e">
        <f t="shared" si="76"/>
        <v>#REF!</v>
      </c>
      <c r="Y92" s="116" t="e">
        <f t="shared" si="76"/>
        <v>#REF!</v>
      </c>
      <c r="Z92" s="116" t="e">
        <f t="shared" si="76"/>
        <v>#REF!</v>
      </c>
      <c r="AA92" s="116" t="e">
        <f t="shared" si="76"/>
        <v>#REF!</v>
      </c>
      <c r="AB92" s="116" t="e">
        <f t="shared" si="76"/>
        <v>#REF!</v>
      </c>
      <c r="AC92" s="116" t="e">
        <f t="shared" si="76"/>
        <v>#REF!</v>
      </c>
      <c r="AD92" s="116" t="e">
        <f t="shared" si="76"/>
        <v>#REF!</v>
      </c>
      <c r="AE92" s="116" t="e">
        <f t="shared" si="76"/>
        <v>#REF!</v>
      </c>
      <c r="AF92" s="116" t="e">
        <f t="shared" si="76"/>
        <v>#REF!</v>
      </c>
      <c r="AG92" s="116" t="e">
        <f t="shared" si="76"/>
        <v>#REF!</v>
      </c>
      <c r="AH92" s="116" t="e">
        <f t="shared" si="76"/>
        <v>#REF!</v>
      </c>
      <c r="AI92" s="116" t="e">
        <f t="shared" si="76"/>
        <v>#REF!</v>
      </c>
      <c r="AJ92" s="116" t="e">
        <f t="shared" si="76"/>
        <v>#REF!</v>
      </c>
      <c r="AK92" s="116" t="e">
        <f t="shared" si="76"/>
        <v>#REF!</v>
      </c>
      <c r="AL92" s="116" t="e">
        <f t="shared" si="76"/>
        <v>#REF!</v>
      </c>
      <c r="AM92" s="116" t="e">
        <f t="shared" si="76"/>
        <v>#REF!</v>
      </c>
      <c r="AN92" s="116" t="e">
        <f t="shared" si="76"/>
        <v>#REF!</v>
      </c>
      <c r="AO92" s="116" t="e">
        <f t="shared" si="76"/>
        <v>#REF!</v>
      </c>
      <c r="AP92" s="116" t="e">
        <f t="shared" si="76"/>
        <v>#REF!</v>
      </c>
      <c r="AQ92" s="116" t="e">
        <f t="shared" si="76"/>
        <v>#REF!</v>
      </c>
      <c r="AR92" s="116" t="e">
        <f t="shared" si="76"/>
        <v>#REF!</v>
      </c>
      <c r="AS92" s="116" t="e">
        <f t="shared" si="76"/>
        <v>#REF!</v>
      </c>
      <c r="AT92" s="116" t="e">
        <f t="shared" si="76"/>
        <v>#REF!</v>
      </c>
      <c r="AU92" s="116" t="e">
        <f t="shared" si="76"/>
        <v>#REF!</v>
      </c>
      <c r="AV92" s="116" t="e">
        <f t="shared" si="76"/>
        <v>#REF!</v>
      </c>
      <c r="AW92" s="116" t="e">
        <f t="shared" si="76"/>
        <v>#REF!</v>
      </c>
      <c r="AX92" s="116" t="e">
        <f t="shared" si="76"/>
        <v>#REF!</v>
      </c>
      <c r="AY92" s="116" t="e">
        <f t="shared" si="76"/>
        <v>#REF!</v>
      </c>
      <c r="AZ92" s="116" t="e">
        <f t="shared" si="76"/>
        <v>#REF!</v>
      </c>
      <c r="BA92" s="116" t="e">
        <f t="shared" si="76"/>
        <v>#REF!</v>
      </c>
      <c r="BB92" s="116" t="e">
        <f t="shared" si="76"/>
        <v>#REF!</v>
      </c>
      <c r="BC92" s="116" t="e">
        <f t="shared" si="76"/>
        <v>#REF!</v>
      </c>
      <c r="BD92" s="116" t="e">
        <f t="shared" si="76"/>
        <v>#REF!</v>
      </c>
      <c r="BE92" s="116" t="e">
        <f t="shared" si="76"/>
        <v>#REF!</v>
      </c>
      <c r="BF92" s="116" t="e">
        <f t="shared" si="76"/>
        <v>#REF!</v>
      </c>
      <c r="BG92" s="116" t="e">
        <f t="shared" si="76"/>
        <v>#REF!</v>
      </c>
      <c r="BH92" s="116" t="e">
        <f t="shared" si="76"/>
        <v>#REF!</v>
      </c>
      <c r="BI92" s="116" t="e">
        <f t="shared" si="76"/>
        <v>#REF!</v>
      </c>
      <c r="BJ92" s="116" t="e">
        <f t="shared" si="76"/>
        <v>#REF!</v>
      </c>
      <c r="BK92" s="116" t="e">
        <f t="shared" si="76"/>
        <v>#REF!</v>
      </c>
      <c r="BL92" s="116" t="e">
        <f t="shared" si="76"/>
        <v>#REF!</v>
      </c>
      <c r="BM92" s="116" t="e">
        <f t="shared" si="76"/>
        <v>#REF!</v>
      </c>
      <c r="BN92" s="116" t="e">
        <f t="shared" si="76"/>
        <v>#REF!</v>
      </c>
      <c r="BO92" s="116" t="e">
        <f t="shared" si="76"/>
        <v>#REF!</v>
      </c>
      <c r="BP92" s="116" t="e">
        <f t="shared" ref="BP92:CH92" si="77">BP76+BP82+BP88</f>
        <v>#REF!</v>
      </c>
      <c r="BQ92" s="116" t="e">
        <f t="shared" si="77"/>
        <v>#REF!</v>
      </c>
      <c r="BR92" s="116" t="e">
        <f t="shared" si="77"/>
        <v>#REF!</v>
      </c>
      <c r="BS92" s="116" t="e">
        <f t="shared" si="77"/>
        <v>#REF!</v>
      </c>
      <c r="BT92" s="116" t="e">
        <f t="shared" si="77"/>
        <v>#REF!</v>
      </c>
      <c r="BU92" s="116" t="e">
        <f t="shared" si="77"/>
        <v>#REF!</v>
      </c>
      <c r="BV92" s="116" t="e">
        <f t="shared" si="77"/>
        <v>#REF!</v>
      </c>
      <c r="BW92" s="116" t="e">
        <f t="shared" si="77"/>
        <v>#REF!</v>
      </c>
      <c r="BX92" s="116" t="e">
        <f t="shared" si="77"/>
        <v>#REF!</v>
      </c>
      <c r="BY92" s="116" t="e">
        <f t="shared" si="77"/>
        <v>#REF!</v>
      </c>
      <c r="BZ92" s="116" t="e">
        <f t="shared" si="77"/>
        <v>#REF!</v>
      </c>
      <c r="CA92" s="116" t="e">
        <f t="shared" si="77"/>
        <v>#REF!</v>
      </c>
      <c r="CB92" s="116" t="e">
        <f t="shared" si="77"/>
        <v>#REF!</v>
      </c>
      <c r="CC92" s="116" t="e">
        <f t="shared" si="77"/>
        <v>#REF!</v>
      </c>
      <c r="CD92" s="116" t="e">
        <f t="shared" si="77"/>
        <v>#REF!</v>
      </c>
      <c r="CE92" s="116" t="e">
        <f t="shared" si="77"/>
        <v>#REF!</v>
      </c>
      <c r="CF92" s="116" t="e">
        <f t="shared" si="77"/>
        <v>#REF!</v>
      </c>
      <c r="CG92" s="116" t="e">
        <f t="shared" si="77"/>
        <v>#REF!</v>
      </c>
      <c r="CH92" s="116" t="e">
        <f t="shared" si="77"/>
        <v>#REF!</v>
      </c>
      <c r="CI92" s="116" t="e">
        <f t="shared" ref="CI92" si="78">CI76+CI82+CI88</f>
        <v>#REF!</v>
      </c>
    </row>
    <row r="93" spans="1:87">
      <c r="A93" s="224" t="s">
        <v>114</v>
      </c>
      <c r="B93" s="111"/>
      <c r="C93" s="116" t="e">
        <f>C77+C83+C89</f>
        <v>#REF!</v>
      </c>
      <c r="D93" s="116" t="e">
        <f t="shared" ref="D93:BO93" si="79">D77+D83+D89</f>
        <v>#REF!</v>
      </c>
      <c r="E93" s="116" t="e">
        <f t="shared" si="79"/>
        <v>#REF!</v>
      </c>
      <c r="F93" s="116" t="e">
        <f t="shared" si="79"/>
        <v>#REF!</v>
      </c>
      <c r="G93" s="116" t="e">
        <f t="shared" si="79"/>
        <v>#REF!</v>
      </c>
      <c r="H93" s="116" t="e">
        <f t="shared" si="79"/>
        <v>#REF!</v>
      </c>
      <c r="I93" s="116" t="e">
        <f t="shared" si="79"/>
        <v>#REF!</v>
      </c>
      <c r="J93" s="116" t="e">
        <f t="shared" si="79"/>
        <v>#REF!</v>
      </c>
      <c r="K93" s="116" t="e">
        <f t="shared" si="79"/>
        <v>#REF!</v>
      </c>
      <c r="L93" s="116" t="e">
        <f t="shared" si="79"/>
        <v>#REF!</v>
      </c>
      <c r="M93" s="116" t="e">
        <f t="shared" si="79"/>
        <v>#REF!</v>
      </c>
      <c r="N93" s="116" t="e">
        <f t="shared" si="79"/>
        <v>#REF!</v>
      </c>
      <c r="O93" s="116" t="e">
        <f t="shared" si="79"/>
        <v>#REF!</v>
      </c>
      <c r="P93" s="116" t="e">
        <f t="shared" si="79"/>
        <v>#REF!</v>
      </c>
      <c r="Q93" s="116" t="e">
        <f t="shared" si="79"/>
        <v>#REF!</v>
      </c>
      <c r="R93" s="116" t="e">
        <f t="shared" si="79"/>
        <v>#REF!</v>
      </c>
      <c r="S93" s="116" t="e">
        <f t="shared" si="79"/>
        <v>#REF!</v>
      </c>
      <c r="T93" s="116" t="e">
        <f t="shared" si="79"/>
        <v>#REF!</v>
      </c>
      <c r="U93" s="116" t="e">
        <f t="shared" si="79"/>
        <v>#REF!</v>
      </c>
      <c r="V93" s="116" t="e">
        <f t="shared" si="79"/>
        <v>#REF!</v>
      </c>
      <c r="W93" s="116" t="e">
        <f t="shared" si="79"/>
        <v>#REF!</v>
      </c>
      <c r="X93" s="116" t="e">
        <f t="shared" si="79"/>
        <v>#REF!</v>
      </c>
      <c r="Y93" s="116" t="e">
        <f t="shared" si="79"/>
        <v>#REF!</v>
      </c>
      <c r="Z93" s="116" t="e">
        <f t="shared" si="79"/>
        <v>#REF!</v>
      </c>
      <c r="AA93" s="116" t="e">
        <f t="shared" si="79"/>
        <v>#REF!</v>
      </c>
      <c r="AB93" s="116" t="e">
        <f t="shared" si="79"/>
        <v>#REF!</v>
      </c>
      <c r="AC93" s="116" t="e">
        <f t="shared" si="79"/>
        <v>#REF!</v>
      </c>
      <c r="AD93" s="116" t="e">
        <f t="shared" si="79"/>
        <v>#REF!</v>
      </c>
      <c r="AE93" s="116" t="e">
        <f t="shared" si="79"/>
        <v>#REF!</v>
      </c>
      <c r="AF93" s="116" t="e">
        <f t="shared" si="79"/>
        <v>#REF!</v>
      </c>
      <c r="AG93" s="116" t="e">
        <f t="shared" si="79"/>
        <v>#REF!</v>
      </c>
      <c r="AH93" s="116" t="e">
        <f t="shared" si="79"/>
        <v>#REF!</v>
      </c>
      <c r="AI93" s="116" t="e">
        <f t="shared" si="79"/>
        <v>#REF!</v>
      </c>
      <c r="AJ93" s="116" t="e">
        <f t="shared" si="79"/>
        <v>#REF!</v>
      </c>
      <c r="AK93" s="116" t="e">
        <f t="shared" si="79"/>
        <v>#REF!</v>
      </c>
      <c r="AL93" s="116" t="e">
        <f t="shared" si="79"/>
        <v>#REF!</v>
      </c>
      <c r="AM93" s="116" t="e">
        <f t="shared" si="79"/>
        <v>#REF!</v>
      </c>
      <c r="AN93" s="116" t="e">
        <f t="shared" si="79"/>
        <v>#REF!</v>
      </c>
      <c r="AO93" s="116" t="e">
        <f t="shared" si="79"/>
        <v>#REF!</v>
      </c>
      <c r="AP93" s="116" t="e">
        <f t="shared" si="79"/>
        <v>#REF!</v>
      </c>
      <c r="AQ93" s="116" t="e">
        <f t="shared" si="79"/>
        <v>#REF!</v>
      </c>
      <c r="AR93" s="116" t="e">
        <f t="shared" si="79"/>
        <v>#REF!</v>
      </c>
      <c r="AS93" s="116" t="e">
        <f t="shared" si="79"/>
        <v>#REF!</v>
      </c>
      <c r="AT93" s="116" t="e">
        <f t="shared" si="79"/>
        <v>#REF!</v>
      </c>
      <c r="AU93" s="116" t="e">
        <f t="shared" si="79"/>
        <v>#REF!</v>
      </c>
      <c r="AV93" s="116" t="e">
        <f t="shared" si="79"/>
        <v>#REF!</v>
      </c>
      <c r="AW93" s="116" t="e">
        <f t="shared" si="79"/>
        <v>#REF!</v>
      </c>
      <c r="AX93" s="116" t="e">
        <f t="shared" si="79"/>
        <v>#REF!</v>
      </c>
      <c r="AY93" s="116" t="e">
        <f t="shared" si="79"/>
        <v>#REF!</v>
      </c>
      <c r="AZ93" s="116" t="e">
        <f t="shared" si="79"/>
        <v>#REF!</v>
      </c>
      <c r="BA93" s="116" t="e">
        <f t="shared" si="79"/>
        <v>#REF!</v>
      </c>
      <c r="BB93" s="116" t="e">
        <f t="shared" si="79"/>
        <v>#REF!</v>
      </c>
      <c r="BC93" s="116" t="e">
        <f t="shared" si="79"/>
        <v>#REF!</v>
      </c>
      <c r="BD93" s="116" t="e">
        <f t="shared" si="79"/>
        <v>#REF!</v>
      </c>
      <c r="BE93" s="116" t="e">
        <f t="shared" si="79"/>
        <v>#REF!</v>
      </c>
      <c r="BF93" s="116" t="e">
        <f t="shared" si="79"/>
        <v>#REF!</v>
      </c>
      <c r="BG93" s="116" t="e">
        <f t="shared" si="79"/>
        <v>#REF!</v>
      </c>
      <c r="BH93" s="116" t="e">
        <f t="shared" si="79"/>
        <v>#REF!</v>
      </c>
      <c r="BI93" s="116" t="e">
        <f t="shared" si="79"/>
        <v>#REF!</v>
      </c>
      <c r="BJ93" s="116" t="e">
        <f t="shared" si="79"/>
        <v>#REF!</v>
      </c>
      <c r="BK93" s="116" t="e">
        <f t="shared" si="79"/>
        <v>#REF!</v>
      </c>
      <c r="BL93" s="116" t="e">
        <f t="shared" si="79"/>
        <v>#REF!</v>
      </c>
      <c r="BM93" s="116" t="e">
        <f t="shared" si="79"/>
        <v>#REF!</v>
      </c>
      <c r="BN93" s="116" t="e">
        <f t="shared" si="79"/>
        <v>#REF!</v>
      </c>
      <c r="BO93" s="116" t="e">
        <f t="shared" si="79"/>
        <v>#REF!</v>
      </c>
      <c r="BP93" s="116" t="e">
        <f t="shared" ref="BP93:CH93" si="80">BP77+BP83+BP89</f>
        <v>#REF!</v>
      </c>
      <c r="BQ93" s="116" t="e">
        <f t="shared" si="80"/>
        <v>#REF!</v>
      </c>
      <c r="BR93" s="116" t="e">
        <f t="shared" si="80"/>
        <v>#REF!</v>
      </c>
      <c r="BS93" s="116" t="e">
        <f t="shared" si="80"/>
        <v>#REF!</v>
      </c>
      <c r="BT93" s="116" t="e">
        <f t="shared" si="80"/>
        <v>#REF!</v>
      </c>
      <c r="BU93" s="116" t="e">
        <f t="shared" si="80"/>
        <v>#REF!</v>
      </c>
      <c r="BV93" s="116" t="e">
        <f t="shared" si="80"/>
        <v>#REF!</v>
      </c>
      <c r="BW93" s="116" t="e">
        <f t="shared" si="80"/>
        <v>#REF!</v>
      </c>
      <c r="BX93" s="116" t="e">
        <f t="shared" si="80"/>
        <v>#REF!</v>
      </c>
      <c r="BY93" s="116" t="e">
        <f t="shared" si="80"/>
        <v>#REF!</v>
      </c>
      <c r="BZ93" s="116" t="e">
        <f t="shared" si="80"/>
        <v>#REF!</v>
      </c>
      <c r="CA93" s="116" t="e">
        <f t="shared" si="80"/>
        <v>#REF!</v>
      </c>
      <c r="CB93" s="116" t="e">
        <f t="shared" si="80"/>
        <v>#REF!</v>
      </c>
      <c r="CC93" s="116" t="e">
        <f t="shared" si="80"/>
        <v>#REF!</v>
      </c>
      <c r="CD93" s="116" t="e">
        <f t="shared" si="80"/>
        <v>#REF!</v>
      </c>
      <c r="CE93" s="116" t="e">
        <f t="shared" si="80"/>
        <v>#REF!</v>
      </c>
      <c r="CF93" s="116" t="e">
        <f t="shared" si="80"/>
        <v>#REF!</v>
      </c>
      <c r="CG93" s="116" t="e">
        <f t="shared" si="80"/>
        <v>#REF!</v>
      </c>
      <c r="CH93" s="116" t="e">
        <f t="shared" si="80"/>
        <v>#REF!</v>
      </c>
      <c r="CI93" s="116" t="e">
        <f t="shared" ref="CI93" si="81">CI77+CI83+CI89</f>
        <v>#REF!</v>
      </c>
    </row>
    <row r="94" spans="1:87">
      <c r="A94" s="111"/>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1"/>
      <c r="AS94" s="111"/>
      <c r="AT94" s="111"/>
      <c r="AU94" s="111"/>
      <c r="AV94" s="111"/>
      <c r="AW94" s="111"/>
      <c r="AX94" s="111"/>
      <c r="AY94" s="111"/>
      <c r="AZ94" s="111"/>
      <c r="BA94" s="111"/>
      <c r="BB94" s="111"/>
      <c r="BC94" s="111"/>
      <c r="BD94" s="111"/>
      <c r="BE94" s="111"/>
      <c r="BF94" s="111"/>
      <c r="BG94" s="111"/>
      <c r="BH94" s="111"/>
      <c r="BI94" s="111"/>
      <c r="BJ94" s="111"/>
      <c r="BK94" s="111"/>
      <c r="BL94" s="111"/>
      <c r="BM94" s="111"/>
      <c r="BN94" s="111"/>
      <c r="BO94" s="111"/>
      <c r="BP94" s="111"/>
      <c r="BQ94" s="111"/>
      <c r="BR94" s="111"/>
      <c r="BS94" s="111"/>
      <c r="BT94" s="111"/>
      <c r="BU94" s="111"/>
      <c r="BV94" s="111"/>
      <c r="BW94" s="111"/>
      <c r="BX94" s="111"/>
      <c r="BY94" s="111"/>
      <c r="BZ94" s="111"/>
      <c r="CA94" s="111"/>
      <c r="CB94" s="111"/>
      <c r="CC94" s="111"/>
      <c r="CD94" s="111"/>
      <c r="CE94" s="111"/>
      <c r="CF94" s="111"/>
      <c r="CG94" s="111"/>
      <c r="CH94" s="111"/>
      <c r="CI94" s="111"/>
    </row>
    <row r="95" spans="1:87">
      <c r="A95" s="111"/>
      <c r="B95" s="111"/>
      <c r="C95" s="111" t="s">
        <v>53</v>
      </c>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c r="BC95" s="114"/>
      <c r="BD95" s="114"/>
      <c r="BE95" s="114"/>
      <c r="BF95" s="114"/>
      <c r="BG95" s="114"/>
      <c r="BH95" s="114"/>
      <c r="BI95" s="114"/>
      <c r="BJ95" s="114"/>
      <c r="BK95" s="114"/>
      <c r="BL95" s="114"/>
      <c r="BM95" s="114"/>
      <c r="BN95" s="114"/>
      <c r="BO95" s="114"/>
      <c r="BP95" s="114"/>
      <c r="BQ95" s="114"/>
      <c r="BR95" s="114"/>
      <c r="BS95" s="114"/>
      <c r="BT95" s="114"/>
      <c r="BU95" s="114"/>
      <c r="BV95" s="114"/>
      <c r="BX95" s="114"/>
      <c r="BY95" s="114"/>
      <c r="BZ95" s="114"/>
      <c r="CA95" s="114"/>
      <c r="CB95" s="114"/>
      <c r="CC95" s="114"/>
      <c r="CD95" s="114"/>
      <c r="CE95" s="114"/>
      <c r="CF95" s="114"/>
      <c r="CG95" s="114"/>
      <c r="CH95" s="114"/>
      <c r="CI95" s="114"/>
    </row>
    <row r="96" spans="1:87">
      <c r="B96" s="111"/>
      <c r="C96" s="117" t="e">
        <f>'RFA Strat'!#REF!</f>
        <v>#REF!</v>
      </c>
      <c r="D96" s="111"/>
      <c r="E96" s="111"/>
      <c r="F96" s="111"/>
      <c r="G96" s="111"/>
      <c r="H96" s="111"/>
      <c r="I96" s="111"/>
      <c r="J96" s="111"/>
      <c r="K96" s="111"/>
      <c r="L96" s="111"/>
      <c r="M96" s="111"/>
      <c r="N96" s="111"/>
      <c r="O96" s="117" t="e">
        <f>'RFA Strat'!#REF!</f>
        <v>#REF!</v>
      </c>
      <c r="P96" s="111"/>
      <c r="Q96" s="111"/>
      <c r="R96" s="111"/>
      <c r="S96" s="111"/>
      <c r="T96" s="111"/>
      <c r="U96" s="111"/>
      <c r="V96" s="111"/>
      <c r="W96" s="111"/>
      <c r="X96" s="111"/>
      <c r="Y96" s="111"/>
      <c r="Z96" s="111"/>
      <c r="AA96" s="117" t="e">
        <f>'RFA Strat'!#REF!</f>
        <v>#REF!</v>
      </c>
      <c r="AB96" s="111"/>
      <c r="AC96" s="111"/>
      <c r="AD96" s="111"/>
      <c r="AE96" s="111"/>
      <c r="AF96" s="111"/>
      <c r="AG96" s="111"/>
      <c r="AH96" s="111"/>
      <c r="AI96" s="111"/>
      <c r="AJ96" s="111"/>
      <c r="AK96" s="111"/>
      <c r="AL96" s="111"/>
      <c r="AM96" s="117" t="e">
        <f>'RFA Strat'!#REF!</f>
        <v>#REF!</v>
      </c>
      <c r="AN96" s="111"/>
      <c r="AO96" s="111"/>
      <c r="AP96" s="111"/>
      <c r="AQ96" s="111"/>
      <c r="AR96" s="111"/>
      <c r="AS96" s="111"/>
      <c r="AT96" s="111"/>
      <c r="AU96" s="111"/>
      <c r="AV96" s="111"/>
      <c r="AW96" s="111"/>
      <c r="AX96" s="111"/>
      <c r="AY96" s="117" t="e">
        <f>'RFA Strat'!#REF!</f>
        <v>#REF!</v>
      </c>
      <c r="AZ96" s="111"/>
      <c r="BA96" s="111"/>
      <c r="BB96" s="111"/>
      <c r="BC96" s="111"/>
      <c r="BD96" s="111"/>
      <c r="BE96" s="111"/>
      <c r="BF96" s="111"/>
      <c r="BG96" s="111"/>
      <c r="BH96" s="111"/>
      <c r="BI96" s="111"/>
      <c r="BJ96" s="111"/>
      <c r="BK96" s="117" t="e">
        <f>'RFA Strat'!#REF!</f>
        <v>#REF!</v>
      </c>
      <c r="BL96" s="111"/>
      <c r="BM96" s="111"/>
      <c r="BN96" s="111"/>
      <c r="BO96" s="111"/>
      <c r="BP96" s="111"/>
      <c r="BQ96" s="111"/>
      <c r="BR96" s="111"/>
      <c r="BS96" s="111"/>
      <c r="BT96" s="111"/>
      <c r="BU96" s="111"/>
      <c r="BV96" s="111"/>
      <c r="BW96" s="117" t="e">
        <f>'RFA Strat'!#REF!</f>
        <v>#REF!</v>
      </c>
      <c r="BX96" s="111"/>
      <c r="BY96" s="111"/>
      <c r="BZ96" s="111"/>
      <c r="CA96" s="111"/>
      <c r="CB96" s="111"/>
      <c r="CC96" s="111"/>
      <c r="CD96" s="111"/>
      <c r="CE96" s="111"/>
      <c r="CF96" s="111"/>
      <c r="CG96" s="111"/>
      <c r="CH96" s="111"/>
      <c r="CI96" s="111"/>
    </row>
    <row r="97" spans="1:87">
      <c r="C97" s="118">
        <v>0.10933150261026189</v>
      </c>
      <c r="D97" s="118">
        <v>7.6379941636908463E-2</v>
      </c>
      <c r="E97" s="118">
        <v>7.5006810421943459E-2</v>
      </c>
      <c r="F97" s="118">
        <v>8.1650922134715698E-2</v>
      </c>
      <c r="G97" s="118">
        <v>0.10937522387427827</v>
      </c>
      <c r="H97" s="118">
        <v>7.7260975776411139E-2</v>
      </c>
      <c r="I97" s="118">
        <v>8.0034629523049641E-2</v>
      </c>
      <c r="J97" s="118">
        <v>8.0124435639577649E-2</v>
      </c>
      <c r="K97" s="118">
        <v>7.8670813841317952E-2</v>
      </c>
      <c r="L97" s="118">
        <v>8.1335155173199003E-2</v>
      </c>
      <c r="M97" s="118">
        <v>8.5459547687119775E-2</v>
      </c>
      <c r="N97" s="118">
        <v>6.53700416812171E-2</v>
      </c>
      <c r="O97" s="118">
        <v>0.10933150261026189</v>
      </c>
      <c r="P97" s="118">
        <v>7.6379941636908463E-2</v>
      </c>
      <c r="Q97" s="118">
        <v>7.5006810421943459E-2</v>
      </c>
      <c r="R97" s="118">
        <v>8.1650922134715698E-2</v>
      </c>
      <c r="S97" s="118">
        <v>0.10937522387427827</v>
      </c>
      <c r="T97" s="118">
        <v>7.7260975776411139E-2</v>
      </c>
      <c r="U97" s="118">
        <v>8.0034629523049641E-2</v>
      </c>
      <c r="V97" s="118">
        <v>8.0124435639577649E-2</v>
      </c>
      <c r="W97" s="118">
        <v>7.8670813841317952E-2</v>
      </c>
      <c r="X97" s="118">
        <v>8.1335155173199003E-2</v>
      </c>
      <c r="Y97" s="118">
        <v>8.5459547687119775E-2</v>
      </c>
      <c r="Z97" s="118">
        <v>6.53700416812171E-2</v>
      </c>
      <c r="AA97" s="118">
        <v>0.10933150261026189</v>
      </c>
      <c r="AB97" s="118">
        <v>7.6379941636908463E-2</v>
      </c>
      <c r="AC97" s="118">
        <v>7.5006810421943459E-2</v>
      </c>
      <c r="AD97" s="118">
        <v>8.1650922134715698E-2</v>
      </c>
      <c r="AE97" s="118">
        <v>0.10937522387427827</v>
      </c>
      <c r="AF97" s="118">
        <v>7.7260975776411139E-2</v>
      </c>
      <c r="AG97" s="118">
        <v>8.0034629523049641E-2</v>
      </c>
      <c r="AH97" s="118">
        <v>8.0124435639577649E-2</v>
      </c>
      <c r="AI97" s="118">
        <v>7.8670813841317952E-2</v>
      </c>
      <c r="AJ97" s="118">
        <v>8.1335155173199003E-2</v>
      </c>
      <c r="AK97" s="118">
        <v>8.5459547687119775E-2</v>
      </c>
      <c r="AL97" s="118">
        <v>6.53700416812171E-2</v>
      </c>
      <c r="AM97" s="118">
        <v>0.10933150261026189</v>
      </c>
      <c r="AN97" s="118">
        <v>7.6379941636908463E-2</v>
      </c>
      <c r="AO97" s="118">
        <v>7.5006810421943459E-2</v>
      </c>
      <c r="AP97" s="118">
        <v>8.1650922134715698E-2</v>
      </c>
      <c r="AQ97" s="118">
        <v>0.10937522387427827</v>
      </c>
      <c r="AR97" s="118">
        <v>7.7260975776411139E-2</v>
      </c>
      <c r="AS97" s="118">
        <v>8.0034629523049641E-2</v>
      </c>
      <c r="AT97" s="118">
        <v>8.0124435639577649E-2</v>
      </c>
      <c r="AU97" s="118">
        <v>7.8670813841317952E-2</v>
      </c>
      <c r="AV97" s="118">
        <v>8.1335155173199003E-2</v>
      </c>
      <c r="AW97" s="118">
        <v>8.5459547687119775E-2</v>
      </c>
      <c r="AX97" s="118">
        <v>6.53700416812171E-2</v>
      </c>
      <c r="AY97" s="118">
        <v>0.10933150261026189</v>
      </c>
      <c r="AZ97" s="118">
        <v>7.6379941636908463E-2</v>
      </c>
      <c r="BA97" s="118">
        <v>7.5006810421943459E-2</v>
      </c>
      <c r="BB97" s="118">
        <v>8.1650922134715698E-2</v>
      </c>
      <c r="BC97" s="118">
        <v>0.10937522387427827</v>
      </c>
      <c r="BD97" s="118">
        <v>7.7260975776411139E-2</v>
      </c>
      <c r="BE97" s="118">
        <v>8.0034629523049641E-2</v>
      </c>
      <c r="BF97" s="118">
        <v>8.0124435639577649E-2</v>
      </c>
      <c r="BG97" s="118">
        <v>7.8670813841317952E-2</v>
      </c>
      <c r="BH97" s="118">
        <v>8.1335155173199003E-2</v>
      </c>
      <c r="BI97" s="118">
        <v>8.5459547687119775E-2</v>
      </c>
      <c r="BJ97" s="118">
        <v>6.53700416812171E-2</v>
      </c>
      <c r="BK97" s="118">
        <v>0.10933150261026189</v>
      </c>
      <c r="BL97" s="118">
        <v>7.6379941636908463E-2</v>
      </c>
      <c r="BM97" s="118">
        <v>7.5006810421943459E-2</v>
      </c>
      <c r="BN97" s="118">
        <v>8.1650922134715698E-2</v>
      </c>
      <c r="BO97" s="118">
        <v>0.10937522387427827</v>
      </c>
      <c r="BP97" s="118">
        <v>7.7260975776411139E-2</v>
      </c>
      <c r="BQ97" s="118">
        <v>8.0034629523049641E-2</v>
      </c>
      <c r="BR97" s="118">
        <v>8.0124435639577649E-2</v>
      </c>
      <c r="BS97" s="118">
        <v>7.8670813841317952E-2</v>
      </c>
      <c r="BT97" s="118">
        <v>8.1335155173199003E-2</v>
      </c>
      <c r="BU97" s="118">
        <v>8.5459547687119775E-2</v>
      </c>
      <c r="BV97" s="118">
        <v>6.53700416812171E-2</v>
      </c>
      <c r="BW97" s="118">
        <v>0.10933150261026189</v>
      </c>
      <c r="BX97" s="118">
        <v>7.6379941636908463E-2</v>
      </c>
      <c r="BY97" s="118">
        <v>7.5006810421943459E-2</v>
      </c>
      <c r="BZ97" s="118">
        <v>8.1650922134715698E-2</v>
      </c>
      <c r="CA97" s="118">
        <v>0.10937522387427827</v>
      </c>
      <c r="CB97" s="118">
        <v>7.7260975776411139E-2</v>
      </c>
      <c r="CC97" s="118">
        <v>8.0034629523049641E-2</v>
      </c>
      <c r="CD97" s="118">
        <v>8.0124435639577649E-2</v>
      </c>
      <c r="CE97" s="118">
        <v>7.8670813841317952E-2</v>
      </c>
      <c r="CF97" s="118">
        <v>8.1335155173199003E-2</v>
      </c>
      <c r="CG97" s="118">
        <v>8.5459547687119775E-2</v>
      </c>
      <c r="CH97" s="118">
        <v>6.53700416812171E-2</v>
      </c>
      <c r="CI97" s="118">
        <v>1.06537004168122</v>
      </c>
    </row>
    <row r="98" spans="1:87">
      <c r="A98" s="113" t="s">
        <v>113</v>
      </c>
      <c r="B98" s="111"/>
      <c r="C98" s="117" t="e">
        <f t="shared" ref="C98:N98" si="82">$C$96*C97</f>
        <v>#REF!</v>
      </c>
      <c r="D98" s="117" t="e">
        <f t="shared" si="82"/>
        <v>#REF!</v>
      </c>
      <c r="E98" s="117" t="e">
        <f t="shared" si="82"/>
        <v>#REF!</v>
      </c>
      <c r="F98" s="117" t="e">
        <f t="shared" si="82"/>
        <v>#REF!</v>
      </c>
      <c r="G98" s="117" t="e">
        <f t="shared" si="82"/>
        <v>#REF!</v>
      </c>
      <c r="H98" s="117" t="e">
        <f t="shared" si="82"/>
        <v>#REF!</v>
      </c>
      <c r="I98" s="117" t="e">
        <f t="shared" si="82"/>
        <v>#REF!</v>
      </c>
      <c r="J98" s="117" t="e">
        <f t="shared" si="82"/>
        <v>#REF!</v>
      </c>
      <c r="K98" s="117" t="e">
        <f t="shared" si="82"/>
        <v>#REF!</v>
      </c>
      <c r="L98" s="117" t="e">
        <f t="shared" si="82"/>
        <v>#REF!</v>
      </c>
      <c r="M98" s="117" t="e">
        <f t="shared" si="82"/>
        <v>#REF!</v>
      </c>
      <c r="N98" s="117" t="e">
        <f t="shared" si="82"/>
        <v>#REF!</v>
      </c>
      <c r="O98" s="117" t="e">
        <f>$O$96*O97</f>
        <v>#REF!</v>
      </c>
      <c r="P98" s="117" t="e">
        <f t="shared" ref="P98:Z98" si="83">$O$96*P97</f>
        <v>#REF!</v>
      </c>
      <c r="Q98" s="117" t="e">
        <f t="shared" si="83"/>
        <v>#REF!</v>
      </c>
      <c r="R98" s="117" t="e">
        <f t="shared" si="83"/>
        <v>#REF!</v>
      </c>
      <c r="S98" s="117" t="e">
        <f t="shared" si="83"/>
        <v>#REF!</v>
      </c>
      <c r="T98" s="117" t="e">
        <f t="shared" si="83"/>
        <v>#REF!</v>
      </c>
      <c r="U98" s="117" t="e">
        <f t="shared" si="83"/>
        <v>#REF!</v>
      </c>
      <c r="V98" s="117" t="e">
        <f t="shared" si="83"/>
        <v>#REF!</v>
      </c>
      <c r="W98" s="117" t="e">
        <f t="shared" si="83"/>
        <v>#REF!</v>
      </c>
      <c r="X98" s="117" t="e">
        <f t="shared" si="83"/>
        <v>#REF!</v>
      </c>
      <c r="Y98" s="117" t="e">
        <f t="shared" si="83"/>
        <v>#REF!</v>
      </c>
      <c r="Z98" s="117" t="e">
        <f t="shared" si="83"/>
        <v>#REF!</v>
      </c>
      <c r="AA98" s="117" t="e">
        <f>$AA$96*AA97</f>
        <v>#REF!</v>
      </c>
      <c r="AB98" s="117" t="e">
        <f t="shared" ref="AB98:AL98" si="84">$AA$96*AB97</f>
        <v>#REF!</v>
      </c>
      <c r="AC98" s="117" t="e">
        <f t="shared" si="84"/>
        <v>#REF!</v>
      </c>
      <c r="AD98" s="117" t="e">
        <f t="shared" si="84"/>
        <v>#REF!</v>
      </c>
      <c r="AE98" s="117" t="e">
        <f t="shared" si="84"/>
        <v>#REF!</v>
      </c>
      <c r="AF98" s="117" t="e">
        <f t="shared" si="84"/>
        <v>#REF!</v>
      </c>
      <c r="AG98" s="117" t="e">
        <f t="shared" si="84"/>
        <v>#REF!</v>
      </c>
      <c r="AH98" s="117" t="e">
        <f t="shared" si="84"/>
        <v>#REF!</v>
      </c>
      <c r="AI98" s="117" t="e">
        <f t="shared" si="84"/>
        <v>#REF!</v>
      </c>
      <c r="AJ98" s="117" t="e">
        <f t="shared" si="84"/>
        <v>#REF!</v>
      </c>
      <c r="AK98" s="117" t="e">
        <f t="shared" si="84"/>
        <v>#REF!</v>
      </c>
      <c r="AL98" s="117" t="e">
        <f t="shared" si="84"/>
        <v>#REF!</v>
      </c>
      <c r="AM98" s="117" t="e">
        <f>$AM$96*AM97</f>
        <v>#REF!</v>
      </c>
      <c r="AN98" s="117" t="e">
        <f t="shared" ref="AN98:AX98" si="85">$AM$96*AN97</f>
        <v>#REF!</v>
      </c>
      <c r="AO98" s="117" t="e">
        <f t="shared" si="85"/>
        <v>#REF!</v>
      </c>
      <c r="AP98" s="117" t="e">
        <f t="shared" si="85"/>
        <v>#REF!</v>
      </c>
      <c r="AQ98" s="117" t="e">
        <f t="shared" si="85"/>
        <v>#REF!</v>
      </c>
      <c r="AR98" s="117" t="e">
        <f t="shared" si="85"/>
        <v>#REF!</v>
      </c>
      <c r="AS98" s="117" t="e">
        <f t="shared" si="85"/>
        <v>#REF!</v>
      </c>
      <c r="AT98" s="117" t="e">
        <f t="shared" si="85"/>
        <v>#REF!</v>
      </c>
      <c r="AU98" s="117" t="e">
        <f t="shared" si="85"/>
        <v>#REF!</v>
      </c>
      <c r="AV98" s="117" t="e">
        <f t="shared" si="85"/>
        <v>#REF!</v>
      </c>
      <c r="AW98" s="117" t="e">
        <f t="shared" si="85"/>
        <v>#REF!</v>
      </c>
      <c r="AX98" s="117" t="e">
        <f t="shared" si="85"/>
        <v>#REF!</v>
      </c>
      <c r="AY98" s="117" t="e">
        <f>$AY$96*AY97</f>
        <v>#REF!</v>
      </c>
      <c r="AZ98" s="117" t="e">
        <f t="shared" ref="AZ98:BJ98" si="86">$AY$96*AZ97</f>
        <v>#REF!</v>
      </c>
      <c r="BA98" s="117" t="e">
        <f t="shared" si="86"/>
        <v>#REF!</v>
      </c>
      <c r="BB98" s="117" t="e">
        <f t="shared" si="86"/>
        <v>#REF!</v>
      </c>
      <c r="BC98" s="117" t="e">
        <f t="shared" si="86"/>
        <v>#REF!</v>
      </c>
      <c r="BD98" s="117" t="e">
        <f t="shared" si="86"/>
        <v>#REF!</v>
      </c>
      <c r="BE98" s="117" t="e">
        <f t="shared" si="86"/>
        <v>#REF!</v>
      </c>
      <c r="BF98" s="117" t="e">
        <f t="shared" si="86"/>
        <v>#REF!</v>
      </c>
      <c r="BG98" s="117" t="e">
        <f t="shared" si="86"/>
        <v>#REF!</v>
      </c>
      <c r="BH98" s="117" t="e">
        <f t="shared" si="86"/>
        <v>#REF!</v>
      </c>
      <c r="BI98" s="117" t="e">
        <f t="shared" si="86"/>
        <v>#REF!</v>
      </c>
      <c r="BJ98" s="117" t="e">
        <f t="shared" si="86"/>
        <v>#REF!</v>
      </c>
      <c r="BK98" s="117" t="e">
        <f>$BK$96*BK97</f>
        <v>#REF!</v>
      </c>
      <c r="BL98" s="117" t="e">
        <f t="shared" ref="BL98:BV98" si="87">$BK$96*BL97</f>
        <v>#REF!</v>
      </c>
      <c r="BM98" s="117" t="e">
        <f t="shared" si="87"/>
        <v>#REF!</v>
      </c>
      <c r="BN98" s="117" t="e">
        <f t="shared" si="87"/>
        <v>#REF!</v>
      </c>
      <c r="BO98" s="117" t="e">
        <f t="shared" si="87"/>
        <v>#REF!</v>
      </c>
      <c r="BP98" s="117" t="e">
        <f t="shared" si="87"/>
        <v>#REF!</v>
      </c>
      <c r="BQ98" s="117" t="e">
        <f t="shared" si="87"/>
        <v>#REF!</v>
      </c>
      <c r="BR98" s="117" t="e">
        <f t="shared" si="87"/>
        <v>#REF!</v>
      </c>
      <c r="BS98" s="117" t="e">
        <f t="shared" si="87"/>
        <v>#REF!</v>
      </c>
      <c r="BT98" s="117" t="e">
        <f t="shared" si="87"/>
        <v>#REF!</v>
      </c>
      <c r="BU98" s="117" t="e">
        <f t="shared" si="87"/>
        <v>#REF!</v>
      </c>
      <c r="BV98" s="117" t="e">
        <f t="shared" si="87"/>
        <v>#REF!</v>
      </c>
      <c r="BW98" s="117" t="e">
        <f>$BW$96*BW97</f>
        <v>#REF!</v>
      </c>
      <c r="BX98" s="117" t="e">
        <f t="shared" ref="BX98:CH98" si="88">$BW$96*BX97</f>
        <v>#REF!</v>
      </c>
      <c r="BY98" s="117" t="e">
        <f t="shared" si="88"/>
        <v>#REF!</v>
      </c>
      <c r="BZ98" s="117" t="e">
        <f t="shared" si="88"/>
        <v>#REF!</v>
      </c>
      <c r="CA98" s="117" t="e">
        <f t="shared" si="88"/>
        <v>#REF!</v>
      </c>
      <c r="CB98" s="117" t="e">
        <f t="shared" si="88"/>
        <v>#REF!</v>
      </c>
      <c r="CC98" s="117" t="e">
        <f t="shared" si="88"/>
        <v>#REF!</v>
      </c>
      <c r="CD98" s="117" t="e">
        <f t="shared" si="88"/>
        <v>#REF!</v>
      </c>
      <c r="CE98" s="117" t="e">
        <f t="shared" si="88"/>
        <v>#REF!</v>
      </c>
      <c r="CF98" s="117" t="e">
        <f t="shared" si="88"/>
        <v>#REF!</v>
      </c>
      <c r="CG98" s="117" t="e">
        <f t="shared" si="88"/>
        <v>#REF!</v>
      </c>
      <c r="CH98" s="117" t="e">
        <f t="shared" si="88"/>
        <v>#REF!</v>
      </c>
      <c r="CI98" s="117" t="e">
        <f t="shared" ref="CI98" si="89">$BW$96*CI97</f>
        <v>#REF!</v>
      </c>
    </row>
    <row r="99" spans="1:87">
      <c r="A99" s="113" t="s">
        <v>114</v>
      </c>
      <c r="B99" s="111"/>
      <c r="C99" s="116" t="e">
        <f t="shared" ref="C99:N99" si="90">B99+C98</f>
        <v>#REF!</v>
      </c>
      <c r="D99" s="116" t="e">
        <f t="shared" si="90"/>
        <v>#REF!</v>
      </c>
      <c r="E99" s="116" t="e">
        <f t="shared" si="90"/>
        <v>#REF!</v>
      </c>
      <c r="F99" s="116" t="e">
        <f t="shared" si="90"/>
        <v>#REF!</v>
      </c>
      <c r="G99" s="116" t="e">
        <f t="shared" si="90"/>
        <v>#REF!</v>
      </c>
      <c r="H99" s="116" t="e">
        <f t="shared" si="90"/>
        <v>#REF!</v>
      </c>
      <c r="I99" s="116" t="e">
        <f t="shared" si="90"/>
        <v>#REF!</v>
      </c>
      <c r="J99" s="116" t="e">
        <f t="shared" si="90"/>
        <v>#REF!</v>
      </c>
      <c r="K99" s="116" t="e">
        <f t="shared" si="90"/>
        <v>#REF!</v>
      </c>
      <c r="L99" s="116" t="e">
        <f t="shared" si="90"/>
        <v>#REF!</v>
      </c>
      <c r="M99" s="116" t="e">
        <f t="shared" si="90"/>
        <v>#REF!</v>
      </c>
      <c r="N99" s="116" t="e">
        <f t="shared" si="90"/>
        <v>#REF!</v>
      </c>
      <c r="O99" s="116" t="e">
        <f>O98</f>
        <v>#REF!</v>
      </c>
      <c r="P99" s="116" t="e">
        <f t="shared" ref="P99:Z99" si="91">O99+P98</f>
        <v>#REF!</v>
      </c>
      <c r="Q99" s="116" t="e">
        <f t="shared" si="91"/>
        <v>#REF!</v>
      </c>
      <c r="R99" s="116" t="e">
        <f t="shared" si="91"/>
        <v>#REF!</v>
      </c>
      <c r="S99" s="116" t="e">
        <f t="shared" si="91"/>
        <v>#REF!</v>
      </c>
      <c r="T99" s="116" t="e">
        <f t="shared" si="91"/>
        <v>#REF!</v>
      </c>
      <c r="U99" s="116" t="e">
        <f t="shared" si="91"/>
        <v>#REF!</v>
      </c>
      <c r="V99" s="116" t="e">
        <f t="shared" si="91"/>
        <v>#REF!</v>
      </c>
      <c r="W99" s="116" t="e">
        <f t="shared" si="91"/>
        <v>#REF!</v>
      </c>
      <c r="X99" s="116" t="e">
        <f t="shared" si="91"/>
        <v>#REF!</v>
      </c>
      <c r="Y99" s="116" t="e">
        <f t="shared" si="91"/>
        <v>#REF!</v>
      </c>
      <c r="Z99" s="116" t="e">
        <f t="shared" si="91"/>
        <v>#REF!</v>
      </c>
      <c r="AA99" s="116" t="e">
        <f>AA98</f>
        <v>#REF!</v>
      </c>
      <c r="AB99" s="116" t="e">
        <f t="shared" ref="AB99:AL99" si="92">AA99+AB98</f>
        <v>#REF!</v>
      </c>
      <c r="AC99" s="116" t="e">
        <f t="shared" si="92"/>
        <v>#REF!</v>
      </c>
      <c r="AD99" s="116" t="e">
        <f t="shared" si="92"/>
        <v>#REF!</v>
      </c>
      <c r="AE99" s="116" t="e">
        <f t="shared" si="92"/>
        <v>#REF!</v>
      </c>
      <c r="AF99" s="116" t="e">
        <f t="shared" si="92"/>
        <v>#REF!</v>
      </c>
      <c r="AG99" s="116" t="e">
        <f t="shared" si="92"/>
        <v>#REF!</v>
      </c>
      <c r="AH99" s="116" t="e">
        <f t="shared" si="92"/>
        <v>#REF!</v>
      </c>
      <c r="AI99" s="116" t="e">
        <f t="shared" si="92"/>
        <v>#REF!</v>
      </c>
      <c r="AJ99" s="116" t="e">
        <f t="shared" si="92"/>
        <v>#REF!</v>
      </c>
      <c r="AK99" s="116" t="e">
        <f t="shared" si="92"/>
        <v>#REF!</v>
      </c>
      <c r="AL99" s="116" t="e">
        <f t="shared" si="92"/>
        <v>#REF!</v>
      </c>
      <c r="AM99" s="116" t="e">
        <f>AM98</f>
        <v>#REF!</v>
      </c>
      <c r="AN99" s="116" t="e">
        <f t="shared" ref="AN99:AX99" si="93">AM99+AN98</f>
        <v>#REF!</v>
      </c>
      <c r="AO99" s="116" t="e">
        <f t="shared" si="93"/>
        <v>#REF!</v>
      </c>
      <c r="AP99" s="116" t="e">
        <f t="shared" si="93"/>
        <v>#REF!</v>
      </c>
      <c r="AQ99" s="116" t="e">
        <f t="shared" si="93"/>
        <v>#REF!</v>
      </c>
      <c r="AR99" s="116" t="e">
        <f t="shared" si="93"/>
        <v>#REF!</v>
      </c>
      <c r="AS99" s="116" t="e">
        <f t="shared" si="93"/>
        <v>#REF!</v>
      </c>
      <c r="AT99" s="116" t="e">
        <f t="shared" si="93"/>
        <v>#REF!</v>
      </c>
      <c r="AU99" s="116" t="e">
        <f t="shared" si="93"/>
        <v>#REF!</v>
      </c>
      <c r="AV99" s="116" t="e">
        <f t="shared" si="93"/>
        <v>#REF!</v>
      </c>
      <c r="AW99" s="116" t="e">
        <f t="shared" si="93"/>
        <v>#REF!</v>
      </c>
      <c r="AX99" s="116" t="e">
        <f t="shared" si="93"/>
        <v>#REF!</v>
      </c>
      <c r="AY99" s="116" t="e">
        <f>AY98</f>
        <v>#REF!</v>
      </c>
      <c r="AZ99" s="116" t="e">
        <f t="shared" ref="AZ99:BJ99" si="94">AY99+AZ98</f>
        <v>#REF!</v>
      </c>
      <c r="BA99" s="116" t="e">
        <f t="shared" si="94"/>
        <v>#REF!</v>
      </c>
      <c r="BB99" s="116" t="e">
        <f t="shared" si="94"/>
        <v>#REF!</v>
      </c>
      <c r="BC99" s="116" t="e">
        <f t="shared" si="94"/>
        <v>#REF!</v>
      </c>
      <c r="BD99" s="116" t="e">
        <f t="shared" si="94"/>
        <v>#REF!</v>
      </c>
      <c r="BE99" s="116" t="e">
        <f t="shared" si="94"/>
        <v>#REF!</v>
      </c>
      <c r="BF99" s="116" t="e">
        <f t="shared" si="94"/>
        <v>#REF!</v>
      </c>
      <c r="BG99" s="116" t="e">
        <f t="shared" si="94"/>
        <v>#REF!</v>
      </c>
      <c r="BH99" s="116" t="e">
        <f t="shared" si="94"/>
        <v>#REF!</v>
      </c>
      <c r="BI99" s="116" t="e">
        <f t="shared" si="94"/>
        <v>#REF!</v>
      </c>
      <c r="BJ99" s="116" t="e">
        <f t="shared" si="94"/>
        <v>#REF!</v>
      </c>
      <c r="BK99" s="116" t="e">
        <f>BK98</f>
        <v>#REF!</v>
      </c>
      <c r="BL99" s="116" t="e">
        <f t="shared" ref="BL99:BV99" si="95">BK99+BL98</f>
        <v>#REF!</v>
      </c>
      <c r="BM99" s="116" t="e">
        <f t="shared" si="95"/>
        <v>#REF!</v>
      </c>
      <c r="BN99" s="116" t="e">
        <f t="shared" si="95"/>
        <v>#REF!</v>
      </c>
      <c r="BO99" s="116" t="e">
        <f t="shared" si="95"/>
        <v>#REF!</v>
      </c>
      <c r="BP99" s="116" t="e">
        <f t="shared" si="95"/>
        <v>#REF!</v>
      </c>
      <c r="BQ99" s="116" t="e">
        <f t="shared" si="95"/>
        <v>#REF!</v>
      </c>
      <c r="BR99" s="116" t="e">
        <f t="shared" si="95"/>
        <v>#REF!</v>
      </c>
      <c r="BS99" s="116" t="e">
        <f t="shared" si="95"/>
        <v>#REF!</v>
      </c>
      <c r="BT99" s="116" t="e">
        <f t="shared" si="95"/>
        <v>#REF!</v>
      </c>
      <c r="BU99" s="116" t="e">
        <f t="shared" si="95"/>
        <v>#REF!</v>
      </c>
      <c r="BV99" s="116" t="e">
        <f t="shared" si="95"/>
        <v>#REF!</v>
      </c>
      <c r="BW99" s="116" t="e">
        <f>BW98</f>
        <v>#REF!</v>
      </c>
      <c r="BX99" s="116" t="e">
        <f t="shared" ref="BX99:CH99" si="96">BW99+BX98</f>
        <v>#REF!</v>
      </c>
      <c r="BY99" s="116" t="e">
        <f t="shared" si="96"/>
        <v>#REF!</v>
      </c>
      <c r="BZ99" s="116" t="e">
        <f t="shared" si="96"/>
        <v>#REF!</v>
      </c>
      <c r="CA99" s="116" t="e">
        <f t="shared" si="96"/>
        <v>#REF!</v>
      </c>
      <c r="CB99" s="116" t="e">
        <f t="shared" si="96"/>
        <v>#REF!</v>
      </c>
      <c r="CC99" s="116" t="e">
        <f t="shared" si="96"/>
        <v>#REF!</v>
      </c>
      <c r="CD99" s="116" t="e">
        <f t="shared" si="96"/>
        <v>#REF!</v>
      </c>
      <c r="CE99" s="116" t="e">
        <f t="shared" si="96"/>
        <v>#REF!</v>
      </c>
      <c r="CF99" s="116" t="e">
        <f t="shared" si="96"/>
        <v>#REF!</v>
      </c>
      <c r="CG99" s="116" t="e">
        <f t="shared" si="96"/>
        <v>#REF!</v>
      </c>
      <c r="CH99" s="116" t="e">
        <f t="shared" si="96"/>
        <v>#REF!</v>
      </c>
      <c r="CI99" s="116" t="e">
        <f t="shared" ref="CI99" si="97">CH99+CI98</f>
        <v>#REF!</v>
      </c>
    </row>
    <row r="100" spans="1:87">
      <c r="A100" s="111"/>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c r="BI100" s="111"/>
      <c r="BJ100" s="111"/>
      <c r="BK100" s="111"/>
      <c r="BL100" s="111"/>
      <c r="BM100" s="111"/>
      <c r="BN100" s="111"/>
      <c r="BO100" s="111"/>
      <c r="BP100" s="111"/>
      <c r="BQ100" s="111"/>
      <c r="BR100" s="111"/>
      <c r="BS100" s="111"/>
      <c r="BT100" s="111"/>
      <c r="BU100" s="111"/>
      <c r="BV100" s="111"/>
      <c r="BW100" s="111"/>
      <c r="BX100" s="111"/>
      <c r="BY100" s="111"/>
      <c r="BZ100" s="111"/>
      <c r="CA100" s="111"/>
      <c r="CB100" s="111"/>
      <c r="CC100" s="111"/>
      <c r="CD100" s="111"/>
      <c r="CE100" s="111"/>
      <c r="CF100" s="111"/>
      <c r="CG100" s="111"/>
      <c r="CH100" s="111"/>
      <c r="CI100" s="111"/>
    </row>
    <row r="101" spans="1:87">
      <c r="A101" s="111"/>
      <c r="B101" s="111"/>
      <c r="C101" s="111" t="s">
        <v>117</v>
      </c>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c r="BI101" s="111"/>
      <c r="BJ101" s="111"/>
      <c r="BK101" s="111"/>
      <c r="BL101" s="111"/>
      <c r="BM101" s="111"/>
      <c r="BN101" s="111"/>
      <c r="BO101" s="111"/>
      <c r="BP101" s="111"/>
      <c r="BQ101" s="111"/>
      <c r="BR101" s="111"/>
      <c r="BS101" s="111"/>
      <c r="BT101" s="111"/>
      <c r="BU101" s="111"/>
      <c r="BV101" s="111"/>
      <c r="BX101" s="111"/>
      <c r="BY101" s="111"/>
      <c r="BZ101" s="111"/>
      <c r="CA101" s="111"/>
      <c r="CB101" s="111"/>
      <c r="CC101" s="111"/>
      <c r="CD101" s="111"/>
      <c r="CE101" s="111"/>
      <c r="CF101" s="111"/>
      <c r="CG101" s="111"/>
      <c r="CH101" s="111"/>
      <c r="CI101" s="111"/>
    </row>
    <row r="102" spans="1:87">
      <c r="B102" s="111"/>
      <c r="C102" s="117">
        <f>'RFA Strat'!E60</f>
        <v>4503560.629761897</v>
      </c>
      <c r="D102" s="111"/>
      <c r="E102" s="111"/>
      <c r="F102" s="111"/>
      <c r="G102" s="111"/>
      <c r="H102" s="111"/>
      <c r="I102" s="111"/>
      <c r="J102" s="111"/>
      <c r="K102" s="111"/>
      <c r="L102" s="111"/>
      <c r="M102" s="111"/>
      <c r="N102" s="111"/>
      <c r="O102" s="117">
        <f>'RFA Strat'!F60</f>
        <v>3868517.4486547546</v>
      </c>
      <c r="P102" s="111"/>
      <c r="Q102" s="111"/>
      <c r="R102" s="111"/>
      <c r="S102" s="111"/>
      <c r="T102" s="111"/>
      <c r="U102" s="111"/>
      <c r="V102" s="111"/>
      <c r="W102" s="111"/>
      <c r="X102" s="111"/>
      <c r="Y102" s="111"/>
      <c r="Z102" s="111"/>
      <c r="AA102" s="117">
        <f>'RFA Strat'!G60</f>
        <v>3659422.5721143973</v>
      </c>
      <c r="AB102" s="111"/>
      <c r="AC102" s="111"/>
      <c r="AD102" s="111"/>
      <c r="AE102" s="111"/>
      <c r="AF102" s="111"/>
      <c r="AG102" s="111"/>
      <c r="AH102" s="111"/>
      <c r="AI102" s="111"/>
      <c r="AJ102" s="111"/>
      <c r="AK102" s="111"/>
      <c r="AL102" s="111"/>
      <c r="AM102" s="117">
        <f>'RFA Strat'!H60</f>
        <v>3844205.2492778292</v>
      </c>
      <c r="AN102" s="111"/>
      <c r="AO102" s="111"/>
      <c r="AP102" s="111"/>
      <c r="AQ102" s="111"/>
      <c r="AR102" s="111"/>
      <c r="AS102" s="111"/>
      <c r="AT102" s="111"/>
      <c r="AU102" s="111"/>
      <c r="AV102" s="111"/>
      <c r="AW102" s="111"/>
      <c r="AX102" s="111"/>
      <c r="AY102" s="117">
        <f>'RFA Strat'!I60</f>
        <v>3882281.406756164</v>
      </c>
      <c r="AZ102" s="111"/>
      <c r="BA102" s="111"/>
      <c r="BB102" s="111"/>
      <c r="BC102" s="111"/>
      <c r="BD102" s="111"/>
      <c r="BE102" s="111"/>
      <c r="BF102" s="111"/>
      <c r="BG102" s="111"/>
      <c r="BH102" s="111"/>
      <c r="BI102" s="111"/>
      <c r="BJ102" s="111"/>
      <c r="BK102" s="117">
        <f>'RFA Strat'!J60</f>
        <v>3998749.848958849</v>
      </c>
      <c r="BL102" s="111"/>
      <c r="BM102" s="111"/>
      <c r="BN102" s="111"/>
      <c r="BO102" s="111"/>
      <c r="BP102" s="111"/>
      <c r="BQ102" s="111"/>
      <c r="BR102" s="111"/>
      <c r="BS102" s="111"/>
      <c r="BT102" s="111"/>
      <c r="BU102" s="111"/>
      <c r="BV102" s="111"/>
      <c r="BW102" s="117">
        <f>'RFA Strat'!K60</f>
        <v>4118712.3444276145</v>
      </c>
      <c r="BX102" s="111"/>
      <c r="BY102" s="111"/>
      <c r="BZ102" s="111"/>
      <c r="CA102" s="111"/>
      <c r="CB102" s="111"/>
      <c r="CC102" s="111"/>
      <c r="CD102" s="111"/>
      <c r="CE102" s="111"/>
      <c r="CF102" s="111"/>
      <c r="CG102" s="111"/>
      <c r="CH102" s="111"/>
      <c r="CI102" s="111"/>
    </row>
    <row r="103" spans="1:87">
      <c r="C103" s="118">
        <v>8.1071115698156518E-2</v>
      </c>
      <c r="D103" s="118">
        <v>0.10000244927015781</v>
      </c>
      <c r="E103" s="118">
        <v>0.10548834687368115</v>
      </c>
      <c r="F103" s="118">
        <v>8.4124480419332348E-2</v>
      </c>
      <c r="G103" s="118">
        <v>9.0411977946352057E-2</v>
      </c>
      <c r="H103" s="118">
        <v>7.5152129096568848E-2</v>
      </c>
      <c r="I103" s="118">
        <v>9.0284353126530714E-2</v>
      </c>
      <c r="J103" s="118">
        <v>6.7522718133982806E-2</v>
      </c>
      <c r="K103" s="118">
        <v>7.3820171880165819E-2</v>
      </c>
      <c r="L103" s="118">
        <v>8.032629716093681E-2</v>
      </c>
      <c r="M103" s="118">
        <v>7.9353481549827382E-2</v>
      </c>
      <c r="N103" s="118">
        <v>7.2442478844307712E-2</v>
      </c>
      <c r="O103" s="118">
        <v>8.1071115698156518E-2</v>
      </c>
      <c r="P103" s="118">
        <v>0.10000244927015781</v>
      </c>
      <c r="Q103" s="118">
        <v>0.10548834687368115</v>
      </c>
      <c r="R103" s="118">
        <v>8.4124480419332348E-2</v>
      </c>
      <c r="S103" s="118">
        <v>9.0411977946352057E-2</v>
      </c>
      <c r="T103" s="118">
        <v>7.5152129096568848E-2</v>
      </c>
      <c r="U103" s="118">
        <v>9.0284353126530714E-2</v>
      </c>
      <c r="V103" s="118">
        <v>6.7522718133982806E-2</v>
      </c>
      <c r="W103" s="118">
        <v>7.3820171880165819E-2</v>
      </c>
      <c r="X103" s="118">
        <v>8.032629716093681E-2</v>
      </c>
      <c r="Y103" s="118">
        <v>7.9353481549827382E-2</v>
      </c>
      <c r="Z103" s="118">
        <v>7.2442478844307712E-2</v>
      </c>
      <c r="AA103" s="118">
        <v>8.1071115698156518E-2</v>
      </c>
      <c r="AB103" s="118">
        <v>0.10000244927015781</v>
      </c>
      <c r="AC103" s="118">
        <v>0.10548834687368115</v>
      </c>
      <c r="AD103" s="118">
        <v>8.4124480419332348E-2</v>
      </c>
      <c r="AE103" s="118">
        <v>9.0411977946352057E-2</v>
      </c>
      <c r="AF103" s="118">
        <v>7.5152129096568848E-2</v>
      </c>
      <c r="AG103" s="118">
        <v>9.0284353126530714E-2</v>
      </c>
      <c r="AH103" s="118">
        <v>6.7522718133982806E-2</v>
      </c>
      <c r="AI103" s="118">
        <v>7.3820171880165819E-2</v>
      </c>
      <c r="AJ103" s="118">
        <v>8.032629716093681E-2</v>
      </c>
      <c r="AK103" s="118">
        <v>7.9353481549827382E-2</v>
      </c>
      <c r="AL103" s="118">
        <v>7.2442478844307712E-2</v>
      </c>
      <c r="AM103" s="118">
        <v>8.1071115698156518E-2</v>
      </c>
      <c r="AN103" s="118">
        <v>0.10000244927015781</v>
      </c>
      <c r="AO103" s="118">
        <v>0.10548834687368115</v>
      </c>
      <c r="AP103" s="118">
        <v>8.4124480419332348E-2</v>
      </c>
      <c r="AQ103" s="118">
        <v>9.0411977946352057E-2</v>
      </c>
      <c r="AR103" s="118">
        <v>7.5152129096568848E-2</v>
      </c>
      <c r="AS103" s="118">
        <v>9.0284353126530714E-2</v>
      </c>
      <c r="AT103" s="118">
        <v>6.7522718133982806E-2</v>
      </c>
      <c r="AU103" s="118">
        <v>7.3820171880165819E-2</v>
      </c>
      <c r="AV103" s="118">
        <v>8.032629716093681E-2</v>
      </c>
      <c r="AW103" s="118">
        <v>7.9353481549827382E-2</v>
      </c>
      <c r="AX103" s="118">
        <v>7.2442478844307712E-2</v>
      </c>
      <c r="AY103" s="118">
        <v>8.1071115698156518E-2</v>
      </c>
      <c r="AZ103" s="118">
        <v>0.10000244927015781</v>
      </c>
      <c r="BA103" s="118">
        <v>0.10548834687368115</v>
      </c>
      <c r="BB103" s="118">
        <v>8.4124480419332348E-2</v>
      </c>
      <c r="BC103" s="118">
        <v>9.0411977946352057E-2</v>
      </c>
      <c r="BD103" s="118">
        <v>7.5152129096568848E-2</v>
      </c>
      <c r="BE103" s="118">
        <v>9.0284353126530714E-2</v>
      </c>
      <c r="BF103" s="118">
        <v>6.7522718133982806E-2</v>
      </c>
      <c r="BG103" s="118">
        <v>7.3820171880165819E-2</v>
      </c>
      <c r="BH103" s="118">
        <v>8.032629716093681E-2</v>
      </c>
      <c r="BI103" s="118">
        <v>7.9353481549827382E-2</v>
      </c>
      <c r="BJ103" s="118">
        <v>7.2442478844307712E-2</v>
      </c>
      <c r="BK103" s="118">
        <v>8.1071115698156518E-2</v>
      </c>
      <c r="BL103" s="118">
        <v>0.10000244927015781</v>
      </c>
      <c r="BM103" s="118">
        <v>0.10548834687368115</v>
      </c>
      <c r="BN103" s="118">
        <v>8.4124480419332348E-2</v>
      </c>
      <c r="BO103" s="118">
        <v>9.0411977946352057E-2</v>
      </c>
      <c r="BP103" s="118">
        <v>7.5152129096568848E-2</v>
      </c>
      <c r="BQ103" s="118">
        <v>9.0284353126530714E-2</v>
      </c>
      <c r="BR103" s="118">
        <v>6.7522718133982806E-2</v>
      </c>
      <c r="BS103" s="118">
        <v>7.3820171880165819E-2</v>
      </c>
      <c r="BT103" s="118">
        <v>8.032629716093681E-2</v>
      </c>
      <c r="BU103" s="118">
        <v>7.9353481549827382E-2</v>
      </c>
      <c r="BV103" s="118">
        <v>7.2442478844307712E-2</v>
      </c>
      <c r="BW103" s="118">
        <v>8.1071115698156518E-2</v>
      </c>
      <c r="BX103" s="118">
        <v>0.10000244927015781</v>
      </c>
      <c r="BY103" s="118">
        <v>0.10548834687368115</v>
      </c>
      <c r="BZ103" s="118">
        <v>8.4124480419332348E-2</v>
      </c>
      <c r="CA103" s="118">
        <v>9.0411977946352057E-2</v>
      </c>
      <c r="CB103" s="118">
        <v>7.5152129096568848E-2</v>
      </c>
      <c r="CC103" s="118">
        <v>9.0284353126530714E-2</v>
      </c>
      <c r="CD103" s="118">
        <v>6.7522718133982806E-2</v>
      </c>
      <c r="CE103" s="118">
        <v>7.3820171880165819E-2</v>
      </c>
      <c r="CF103" s="118">
        <v>8.032629716093681E-2</v>
      </c>
      <c r="CG103" s="118">
        <v>7.9353481549827382E-2</v>
      </c>
      <c r="CH103" s="118">
        <v>7.2442478844307712E-2</v>
      </c>
      <c r="CI103" s="118">
        <v>1.0724424788443101</v>
      </c>
    </row>
    <row r="104" spans="1:87">
      <c r="A104" s="113" t="s">
        <v>113</v>
      </c>
      <c r="B104" s="111"/>
      <c r="C104" s="117">
        <f t="shared" ref="C104:N104" si="98">$C$102*C103</f>
        <v>365108.6848690894</v>
      </c>
      <c r="D104" s="117">
        <f t="shared" si="98"/>
        <v>450367.09341284406</v>
      </c>
      <c r="E104" s="117">
        <f t="shared" si="98"/>
        <v>475073.16587897693</v>
      </c>
      <c r="F104" s="117">
        <f t="shared" si="98"/>
        <v>378859.69801568077</v>
      </c>
      <c r="G104" s="117">
        <f t="shared" si="98"/>
        <v>407175.824338092</v>
      </c>
      <c r="H104" s="117">
        <f t="shared" si="98"/>
        <v>338452.16984209098</v>
      </c>
      <c r="I104" s="117">
        <f t="shared" si="98"/>
        <v>406601.05822416418</v>
      </c>
      <c r="J104" s="117">
        <f t="shared" si="98"/>
        <v>304092.65500271466</v>
      </c>
      <c r="K104" s="117">
        <f t="shared" si="98"/>
        <v>332453.61976177106</v>
      </c>
      <c r="L104" s="117">
        <f t="shared" si="98"/>
        <v>361754.34942854987</v>
      </c>
      <c r="M104" s="117">
        <f t="shared" si="98"/>
        <v>357373.21534233965</v>
      </c>
      <c r="N104" s="117">
        <f t="shared" si="98"/>
        <v>326249.09564558335</v>
      </c>
      <c r="O104" s="117">
        <f t="shared" ref="O104:Z104" si="99">$O$102*O103</f>
        <v>313625.02566022688</v>
      </c>
      <c r="P104" s="117">
        <f t="shared" si="99"/>
        <v>386861.21990981739</v>
      </c>
      <c r="Q104" s="117">
        <f t="shared" si="99"/>
        <v>408083.51051058079</v>
      </c>
      <c r="R104" s="117">
        <f t="shared" si="99"/>
        <v>325437.02036120242</v>
      </c>
      <c r="S104" s="117">
        <f t="shared" si="99"/>
        <v>349760.31425285182</v>
      </c>
      <c r="T104" s="117">
        <f t="shared" si="99"/>
        <v>290727.32271363126</v>
      </c>
      <c r="U104" s="117">
        <f t="shared" si="99"/>
        <v>349266.59541049151</v>
      </c>
      <c r="V104" s="117">
        <f t="shared" si="99"/>
        <v>261212.8132819093</v>
      </c>
      <c r="W104" s="117">
        <f t="shared" si="99"/>
        <v>285574.62298111455</v>
      </c>
      <c r="X104" s="117">
        <f t="shared" si="99"/>
        <v>310743.68215291091</v>
      </c>
      <c r="Y104" s="117">
        <f t="shared" si="99"/>
        <v>306980.32798701036</v>
      </c>
      <c r="Z104" s="117">
        <f t="shared" si="99"/>
        <v>280244.99343300727</v>
      </c>
      <c r="AA104" s="117">
        <f t="shared" ref="AA104:AL104" si="100">$AA$102*AA103</f>
        <v>296673.4707323318</v>
      </c>
      <c r="AB104" s="117">
        <f t="shared" si="100"/>
        <v>365951.2201259404</v>
      </c>
      <c r="AC104" s="117">
        <f t="shared" si="100"/>
        <v>386026.43764458201</v>
      </c>
      <c r="AD104" s="117">
        <f t="shared" si="100"/>
        <v>307847.02251390042</v>
      </c>
      <c r="AE104" s="117">
        <f t="shared" si="100"/>
        <v>330855.63288638979</v>
      </c>
      <c r="AF104" s="117">
        <f t="shared" si="100"/>
        <v>275013.39755843923</v>
      </c>
      <c r="AG104" s="117">
        <f t="shared" si="100"/>
        <v>330388.59973997355</v>
      </c>
      <c r="AH104" s="117">
        <f t="shared" si="100"/>
        <v>247094.15887001483</v>
      </c>
      <c r="AI104" s="117">
        <f t="shared" si="100"/>
        <v>270139.20325564331</v>
      </c>
      <c r="AJ104" s="117">
        <f t="shared" si="100"/>
        <v>293947.86496510077</v>
      </c>
      <c r="AK104" s="117">
        <f t="shared" si="100"/>
        <v>290387.92155930167</v>
      </c>
      <c r="AL104" s="117">
        <f t="shared" si="100"/>
        <v>265097.64226277935</v>
      </c>
      <c r="AM104" s="117">
        <f t="shared" ref="AM104:AX104" si="101">$AM$102*AM103</f>
        <v>311654.00853166351</v>
      </c>
      <c r="AN104" s="117">
        <f t="shared" si="101"/>
        <v>384429.94042498048</v>
      </c>
      <c r="AO104" s="117">
        <f t="shared" si="101"/>
        <v>405518.85678944556</v>
      </c>
      <c r="AP104" s="117">
        <f t="shared" si="101"/>
        <v>323391.76922076737</v>
      </c>
      <c r="AQ104" s="117">
        <f t="shared" si="101"/>
        <v>347562.20021895791</v>
      </c>
      <c r="AR104" s="117">
        <f t="shared" si="101"/>
        <v>288900.20916743507</v>
      </c>
      <c r="AS104" s="117">
        <f t="shared" si="101"/>
        <v>347071.58421666257</v>
      </c>
      <c r="AT104" s="117">
        <f t="shared" si="101"/>
        <v>259571.18749616397</v>
      </c>
      <c r="AU104" s="117">
        <f t="shared" si="101"/>
        <v>283779.89224432502</v>
      </c>
      <c r="AV104" s="117">
        <f t="shared" si="101"/>
        <v>308790.7732011241</v>
      </c>
      <c r="AW104" s="117">
        <f t="shared" si="101"/>
        <v>305051.07032231777</v>
      </c>
      <c r="AX104" s="117">
        <f t="shared" si="101"/>
        <v>278483.75744398579</v>
      </c>
      <c r="AY104" s="117">
        <f t="shared" ref="AY104:BJ104" si="102">$AY$102*AY103</f>
        <v>314740.88509993081</v>
      </c>
      <c r="AZ104" s="117">
        <f t="shared" si="102"/>
        <v>388237.64943161019</v>
      </c>
      <c r="BA104" s="117">
        <f t="shared" si="102"/>
        <v>409535.44769713708</v>
      </c>
      <c r="BB104" s="117">
        <f t="shared" si="102"/>
        <v>326594.90618499694</v>
      </c>
      <c r="BC104" s="117">
        <f t="shared" si="102"/>
        <v>351004.74092917092</v>
      </c>
      <c r="BD104" s="117">
        <f t="shared" si="102"/>
        <v>291761.71346974815</v>
      </c>
      <c r="BE104" s="117">
        <f t="shared" si="102"/>
        <v>350509.26546413795</v>
      </c>
      <c r="BF104" s="117">
        <f t="shared" si="102"/>
        <v>262142.19314519872</v>
      </c>
      <c r="BG104" s="117">
        <f t="shared" si="102"/>
        <v>286590.68073391198</v>
      </c>
      <c r="BH104" s="117">
        <f t="shared" si="102"/>
        <v>311849.28994147544</v>
      </c>
      <c r="BI104" s="117">
        <f t="shared" si="102"/>
        <v>308072.54598226317</v>
      </c>
      <c r="BJ104" s="117">
        <f t="shared" si="102"/>
        <v>281242.08867658261</v>
      </c>
      <c r="BK104" s="117">
        <f t="shared" ref="BK104:BV104" si="103">$BK$102*BK103</f>
        <v>324183.11165292875</v>
      </c>
      <c r="BL104" s="117">
        <f t="shared" si="103"/>
        <v>399884.77891455847</v>
      </c>
      <c r="BM104" s="117">
        <f t="shared" si="103"/>
        <v>421821.51112805115</v>
      </c>
      <c r="BN104" s="117">
        <f t="shared" si="103"/>
        <v>336392.75337054685</v>
      </c>
      <c r="BO104" s="117">
        <f t="shared" si="103"/>
        <v>361534.88315704605</v>
      </c>
      <c r="BP104" s="117">
        <f t="shared" si="103"/>
        <v>300514.5648738406</v>
      </c>
      <c r="BQ104" s="117">
        <f t="shared" si="103"/>
        <v>361024.54342806205</v>
      </c>
      <c r="BR104" s="117">
        <f t="shared" si="103"/>
        <v>270006.45893955469</v>
      </c>
      <c r="BS104" s="117">
        <f t="shared" si="103"/>
        <v>295188.40115592931</v>
      </c>
      <c r="BT104" s="117">
        <f t="shared" si="103"/>
        <v>321204.7686397197</v>
      </c>
      <c r="BU104" s="117">
        <f t="shared" si="103"/>
        <v>317314.72236173105</v>
      </c>
      <c r="BV104" s="117">
        <f t="shared" si="103"/>
        <v>289679.35133688006</v>
      </c>
      <c r="BW104" s="117">
        <f t="shared" ref="BW104:CH104" si="104">$BW$102*BW103</f>
        <v>333908.60500251659</v>
      </c>
      <c r="BX104" s="117">
        <f t="shared" si="104"/>
        <v>411881.32228199526</v>
      </c>
      <c r="BY104" s="117">
        <f t="shared" si="104"/>
        <v>434476.15646189271</v>
      </c>
      <c r="BZ104" s="117">
        <f t="shared" si="104"/>
        <v>346484.53597166331</v>
      </c>
      <c r="CA104" s="117">
        <f t="shared" si="104"/>
        <v>372380.92965175747</v>
      </c>
      <c r="CB104" s="117">
        <f t="shared" si="104"/>
        <v>309530.00182005583</v>
      </c>
      <c r="CC104" s="117">
        <f t="shared" si="104"/>
        <v>371855.27973090392</v>
      </c>
      <c r="CD104" s="117">
        <f t="shared" si="104"/>
        <v>278106.6527077413</v>
      </c>
      <c r="CE104" s="117">
        <f t="shared" si="104"/>
        <v>304044.05319060723</v>
      </c>
      <c r="CF104" s="117">
        <f t="shared" si="104"/>
        <v>330840.91169891128</v>
      </c>
      <c r="CG104" s="117">
        <f t="shared" si="104"/>
        <v>326834.16403258301</v>
      </c>
      <c r="CH104" s="117">
        <f t="shared" si="104"/>
        <v>298369.73187698645</v>
      </c>
      <c r="CI104" s="117">
        <f t="shared" ref="CI104" si="105">$BW$102*CI103</f>
        <v>4417082.0763046108</v>
      </c>
    </row>
    <row r="105" spans="1:87">
      <c r="A105" s="113" t="s">
        <v>114</v>
      </c>
      <c r="B105" s="111"/>
      <c r="C105" s="116">
        <f t="shared" ref="C105:N105" si="106">B105+C104</f>
        <v>365108.6848690894</v>
      </c>
      <c r="D105" s="116">
        <f t="shared" si="106"/>
        <v>815475.7782819334</v>
      </c>
      <c r="E105" s="116">
        <f t="shared" si="106"/>
        <v>1290548.9441609103</v>
      </c>
      <c r="F105" s="116">
        <f t="shared" si="106"/>
        <v>1669408.6421765911</v>
      </c>
      <c r="G105" s="116">
        <f t="shared" si="106"/>
        <v>2076584.4665146831</v>
      </c>
      <c r="H105" s="116">
        <f t="shared" si="106"/>
        <v>2415036.6363567743</v>
      </c>
      <c r="I105" s="116">
        <f t="shared" si="106"/>
        <v>2821637.6945809387</v>
      </c>
      <c r="J105" s="116">
        <f t="shared" si="106"/>
        <v>3125730.3495836533</v>
      </c>
      <c r="K105" s="116">
        <f t="shared" si="106"/>
        <v>3458183.9693454243</v>
      </c>
      <c r="L105" s="116">
        <f t="shared" si="106"/>
        <v>3819938.3187739742</v>
      </c>
      <c r="M105" s="116">
        <f t="shared" si="106"/>
        <v>4177311.5341163138</v>
      </c>
      <c r="N105" s="116">
        <f t="shared" si="106"/>
        <v>4503560.629761897</v>
      </c>
      <c r="O105" s="116">
        <f>O104</f>
        <v>313625.02566022688</v>
      </c>
      <c r="P105" s="116">
        <f t="shared" ref="P105:Z105" si="107">O105+P104</f>
        <v>700486.24557004427</v>
      </c>
      <c r="Q105" s="116">
        <f t="shared" si="107"/>
        <v>1108569.7560806251</v>
      </c>
      <c r="R105" s="116">
        <f t="shared" si="107"/>
        <v>1434006.7764418274</v>
      </c>
      <c r="S105" s="116">
        <f t="shared" si="107"/>
        <v>1783767.0906946792</v>
      </c>
      <c r="T105" s="116">
        <f t="shared" si="107"/>
        <v>2074494.4134083104</v>
      </c>
      <c r="U105" s="116">
        <f t="shared" si="107"/>
        <v>2423761.008818802</v>
      </c>
      <c r="V105" s="116">
        <f t="shared" si="107"/>
        <v>2684973.8221007111</v>
      </c>
      <c r="W105" s="116">
        <f t="shared" si="107"/>
        <v>2970548.4450818254</v>
      </c>
      <c r="X105" s="116">
        <f t="shared" si="107"/>
        <v>3281292.1272347365</v>
      </c>
      <c r="Y105" s="116">
        <f t="shared" si="107"/>
        <v>3588272.455221747</v>
      </c>
      <c r="Z105" s="116">
        <f t="shared" si="107"/>
        <v>3868517.4486547541</v>
      </c>
      <c r="AA105" s="116">
        <f>AA104</f>
        <v>296673.4707323318</v>
      </c>
      <c r="AB105" s="116">
        <f t="shared" ref="AB105:AL105" si="108">AA105+AB104</f>
        <v>662624.69085827214</v>
      </c>
      <c r="AC105" s="116">
        <f t="shared" si="108"/>
        <v>1048651.1285028541</v>
      </c>
      <c r="AD105" s="116">
        <f t="shared" si="108"/>
        <v>1356498.1510167546</v>
      </c>
      <c r="AE105" s="116">
        <f t="shared" si="108"/>
        <v>1687353.7839031443</v>
      </c>
      <c r="AF105" s="116">
        <f t="shared" si="108"/>
        <v>1962367.1814615836</v>
      </c>
      <c r="AG105" s="116">
        <f t="shared" si="108"/>
        <v>2292755.7812015573</v>
      </c>
      <c r="AH105" s="116">
        <f t="shared" si="108"/>
        <v>2539849.9400715721</v>
      </c>
      <c r="AI105" s="116">
        <f t="shared" si="108"/>
        <v>2809989.1433272152</v>
      </c>
      <c r="AJ105" s="116">
        <f t="shared" si="108"/>
        <v>3103937.008292316</v>
      </c>
      <c r="AK105" s="116">
        <f t="shared" si="108"/>
        <v>3394324.9298516177</v>
      </c>
      <c r="AL105" s="116">
        <f t="shared" si="108"/>
        <v>3659422.5721143968</v>
      </c>
      <c r="AM105" s="116">
        <f>AM104</f>
        <v>311654.00853166351</v>
      </c>
      <c r="AN105" s="116">
        <f t="shared" ref="AN105:AX105" si="109">AM105+AN104</f>
        <v>696083.94895664393</v>
      </c>
      <c r="AO105" s="116">
        <f t="shared" si="109"/>
        <v>1101602.8057460894</v>
      </c>
      <c r="AP105" s="116">
        <f t="shared" si="109"/>
        <v>1424994.5749668567</v>
      </c>
      <c r="AQ105" s="116">
        <f t="shared" si="109"/>
        <v>1772556.7751858146</v>
      </c>
      <c r="AR105" s="116">
        <f t="shared" si="109"/>
        <v>2061456.9843532497</v>
      </c>
      <c r="AS105" s="116">
        <f t="shared" si="109"/>
        <v>2408528.5685699121</v>
      </c>
      <c r="AT105" s="116">
        <f t="shared" si="109"/>
        <v>2668099.756066076</v>
      </c>
      <c r="AU105" s="116">
        <f t="shared" si="109"/>
        <v>2951879.648310401</v>
      </c>
      <c r="AV105" s="116">
        <f t="shared" si="109"/>
        <v>3260670.4215115253</v>
      </c>
      <c r="AW105" s="116">
        <f t="shared" si="109"/>
        <v>3565721.4918338433</v>
      </c>
      <c r="AX105" s="116">
        <f t="shared" si="109"/>
        <v>3844205.2492778292</v>
      </c>
      <c r="AY105" s="116">
        <f>AY104</f>
        <v>314740.88509993081</v>
      </c>
      <c r="AZ105" s="116">
        <f t="shared" ref="AZ105:BJ105" si="110">AY105+AZ104</f>
        <v>702978.53453154094</v>
      </c>
      <c r="BA105" s="116">
        <f t="shared" si="110"/>
        <v>1112513.982228678</v>
      </c>
      <c r="BB105" s="116">
        <f t="shared" si="110"/>
        <v>1439108.8884136749</v>
      </c>
      <c r="BC105" s="116">
        <f t="shared" si="110"/>
        <v>1790113.6293428459</v>
      </c>
      <c r="BD105" s="116">
        <f t="shared" si="110"/>
        <v>2081875.342812594</v>
      </c>
      <c r="BE105" s="116">
        <f t="shared" si="110"/>
        <v>2432384.6082767318</v>
      </c>
      <c r="BF105" s="116">
        <f t="shared" si="110"/>
        <v>2694526.8014219305</v>
      </c>
      <c r="BG105" s="116">
        <f t="shared" si="110"/>
        <v>2981117.4821558427</v>
      </c>
      <c r="BH105" s="116">
        <f t="shared" si="110"/>
        <v>3292966.772097318</v>
      </c>
      <c r="BI105" s="116">
        <f t="shared" si="110"/>
        <v>3601039.318079581</v>
      </c>
      <c r="BJ105" s="116">
        <f t="shared" si="110"/>
        <v>3882281.4067561636</v>
      </c>
      <c r="BK105" s="116">
        <f>BK104</f>
        <v>324183.11165292875</v>
      </c>
      <c r="BL105" s="116">
        <f t="shared" ref="BL105:BV105" si="111">BK105+BL104</f>
        <v>724067.89056748722</v>
      </c>
      <c r="BM105" s="116">
        <f t="shared" si="111"/>
        <v>1145889.4016955383</v>
      </c>
      <c r="BN105" s="116">
        <f t="shared" si="111"/>
        <v>1482282.155066085</v>
      </c>
      <c r="BO105" s="116">
        <f t="shared" si="111"/>
        <v>1843817.0382231311</v>
      </c>
      <c r="BP105" s="116">
        <f t="shared" si="111"/>
        <v>2144331.6030969718</v>
      </c>
      <c r="BQ105" s="116">
        <f t="shared" si="111"/>
        <v>2505356.1465250337</v>
      </c>
      <c r="BR105" s="116">
        <f t="shared" si="111"/>
        <v>2775362.6054645884</v>
      </c>
      <c r="BS105" s="116">
        <f t="shared" si="111"/>
        <v>3070551.0066205179</v>
      </c>
      <c r="BT105" s="116">
        <f t="shared" si="111"/>
        <v>3391755.7752602375</v>
      </c>
      <c r="BU105" s="116">
        <f t="shared" si="111"/>
        <v>3709070.4976219684</v>
      </c>
      <c r="BV105" s="116">
        <f t="shared" si="111"/>
        <v>3998749.8489588485</v>
      </c>
      <c r="BW105" s="116">
        <f>BW104</f>
        <v>333908.60500251659</v>
      </c>
      <c r="BX105" s="116">
        <f t="shared" ref="BX105:CH105" si="112">BW105+BX104</f>
        <v>745789.92728451185</v>
      </c>
      <c r="BY105" s="116">
        <f t="shared" si="112"/>
        <v>1180266.0837464046</v>
      </c>
      <c r="BZ105" s="116">
        <f t="shared" si="112"/>
        <v>1526750.6197180678</v>
      </c>
      <c r="CA105" s="116">
        <f t="shared" si="112"/>
        <v>1899131.5493698253</v>
      </c>
      <c r="CB105" s="116">
        <f t="shared" si="112"/>
        <v>2208661.5511898813</v>
      </c>
      <c r="CC105" s="116">
        <f t="shared" si="112"/>
        <v>2580516.8309207852</v>
      </c>
      <c r="CD105" s="116">
        <f t="shared" si="112"/>
        <v>2858623.4836285263</v>
      </c>
      <c r="CE105" s="116">
        <f t="shared" si="112"/>
        <v>3162667.5368191334</v>
      </c>
      <c r="CF105" s="116">
        <f t="shared" si="112"/>
        <v>3493508.4485180448</v>
      </c>
      <c r="CG105" s="116">
        <f t="shared" si="112"/>
        <v>3820342.6125506279</v>
      </c>
      <c r="CH105" s="116">
        <f t="shared" si="112"/>
        <v>4118712.3444276145</v>
      </c>
      <c r="CI105" s="116">
        <f t="shared" ref="CI105" si="113">CH105+CI104</f>
        <v>8535794.4207322262</v>
      </c>
    </row>
    <row r="106" spans="1:87">
      <c r="A106" s="111"/>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c r="BI106" s="111"/>
      <c r="BJ106" s="111"/>
      <c r="BK106" s="111"/>
      <c r="BL106" s="111"/>
      <c r="BM106" s="111"/>
      <c r="BN106" s="111"/>
      <c r="BO106" s="111"/>
      <c r="BP106" s="111"/>
      <c r="BQ106" s="111"/>
      <c r="BR106" s="111"/>
      <c r="BS106" s="111"/>
      <c r="BT106" s="111"/>
      <c r="BU106" s="111"/>
      <c r="BV106" s="111"/>
      <c r="BW106" s="111"/>
      <c r="BX106" s="111"/>
      <c r="BY106" s="111"/>
      <c r="BZ106" s="111"/>
      <c r="CA106" s="111"/>
      <c r="CB106" s="111"/>
      <c r="CC106" s="111"/>
      <c r="CD106" s="111"/>
      <c r="CE106" s="111"/>
      <c r="CF106" s="111"/>
      <c r="CG106" s="111"/>
      <c r="CH106" s="111"/>
      <c r="CI106" s="111"/>
    </row>
    <row r="107" spans="1:87">
      <c r="A107" s="111"/>
      <c r="B107" s="111"/>
      <c r="C107" s="111" t="s">
        <v>8</v>
      </c>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c r="BI107" s="111"/>
      <c r="BJ107" s="111"/>
      <c r="BK107" s="111"/>
      <c r="BL107" s="111"/>
      <c r="BM107" s="111"/>
      <c r="BN107" s="111"/>
      <c r="BO107" s="111"/>
      <c r="BP107" s="111"/>
      <c r="BQ107" s="111"/>
      <c r="BR107" s="111"/>
      <c r="BS107" s="111"/>
      <c r="BT107" s="111"/>
      <c r="BU107" s="111"/>
      <c r="BV107" s="111"/>
      <c r="BX107" s="111"/>
      <c r="BY107" s="111"/>
      <c r="BZ107" s="111"/>
      <c r="CA107" s="111"/>
      <c r="CB107" s="111"/>
      <c r="CC107" s="111"/>
      <c r="CD107" s="111"/>
      <c r="CE107" s="111"/>
      <c r="CF107" s="111"/>
      <c r="CG107" s="111"/>
      <c r="CH107" s="111"/>
      <c r="CI107" s="111"/>
    </row>
    <row r="108" spans="1:87">
      <c r="B108" s="111"/>
      <c r="C108" s="117"/>
      <c r="D108" s="111"/>
      <c r="E108" s="111"/>
      <c r="F108" s="111"/>
      <c r="G108" s="111"/>
      <c r="H108" s="111"/>
      <c r="I108" s="111"/>
      <c r="J108" s="111"/>
      <c r="K108" s="111"/>
      <c r="L108" s="111"/>
      <c r="M108" s="111"/>
      <c r="N108" s="111"/>
      <c r="O108" s="117"/>
      <c r="P108" s="111"/>
      <c r="Q108" s="111"/>
      <c r="R108" s="111"/>
      <c r="S108" s="111"/>
      <c r="T108" s="111"/>
      <c r="U108" s="111"/>
      <c r="V108" s="111"/>
      <c r="W108" s="111"/>
      <c r="X108" s="111"/>
      <c r="Y108" s="111"/>
      <c r="Z108" s="111"/>
      <c r="AA108" s="117"/>
      <c r="AB108" s="111"/>
      <c r="AC108" s="111"/>
      <c r="AD108" s="111"/>
      <c r="AE108" s="111"/>
      <c r="AF108" s="111"/>
      <c r="AG108" s="111"/>
      <c r="AH108" s="111"/>
      <c r="AI108" s="111"/>
      <c r="AJ108" s="111"/>
      <c r="AK108" s="111"/>
      <c r="AL108" s="111"/>
      <c r="AM108" s="117"/>
      <c r="AN108" s="111"/>
      <c r="AO108" s="111"/>
      <c r="AP108" s="111"/>
      <c r="AQ108" s="111"/>
      <c r="AR108" s="111"/>
      <c r="AS108" s="111"/>
      <c r="AT108" s="111"/>
      <c r="AU108" s="111"/>
      <c r="AV108" s="111"/>
      <c r="AW108" s="111"/>
      <c r="AX108" s="111"/>
      <c r="AY108" s="117"/>
      <c r="AZ108" s="111"/>
      <c r="BA108" s="111"/>
      <c r="BB108" s="111"/>
      <c r="BC108" s="111"/>
      <c r="BD108" s="111"/>
      <c r="BE108" s="111"/>
      <c r="BF108" s="111"/>
      <c r="BG108" s="111"/>
      <c r="BH108" s="111"/>
      <c r="BI108" s="111"/>
      <c r="BJ108" s="111"/>
      <c r="BK108" s="117"/>
      <c r="BL108" s="111"/>
      <c r="BM108" s="111"/>
      <c r="BN108" s="111"/>
      <c r="BO108" s="111"/>
      <c r="BP108" s="111"/>
      <c r="BQ108" s="111"/>
      <c r="BR108" s="111"/>
      <c r="BS108" s="111"/>
      <c r="BT108" s="111"/>
      <c r="BU108" s="111"/>
      <c r="BV108" s="111"/>
      <c r="BW108" s="117"/>
      <c r="BX108" s="111"/>
      <c r="BY108" s="111"/>
      <c r="BZ108" s="111"/>
      <c r="CA108" s="111"/>
      <c r="CB108" s="111"/>
      <c r="CC108" s="111"/>
      <c r="CD108" s="111"/>
      <c r="CE108" s="111"/>
      <c r="CF108" s="111"/>
      <c r="CG108" s="111"/>
      <c r="CH108" s="111"/>
      <c r="CI108" s="111"/>
    </row>
    <row r="109" spans="1:87">
      <c r="C109" s="118">
        <v>8.3330000000000001E-2</v>
      </c>
      <c r="D109" s="118">
        <v>8.3330000000000001E-2</v>
      </c>
      <c r="E109" s="118">
        <v>8.3330000000000001E-2</v>
      </c>
      <c r="F109" s="118">
        <v>8.3330000000000001E-2</v>
      </c>
      <c r="G109" s="118">
        <v>8.3330000000000001E-2</v>
      </c>
      <c r="H109" s="118">
        <v>8.3330000000000001E-2</v>
      </c>
      <c r="I109" s="118">
        <v>8.3330000000000001E-2</v>
      </c>
      <c r="J109" s="118">
        <v>8.3330000000000001E-2</v>
      </c>
      <c r="K109" s="118">
        <v>8.3330000000000001E-2</v>
      </c>
      <c r="L109" s="118">
        <v>8.3330000000000001E-2</v>
      </c>
      <c r="M109" s="118">
        <v>8.3330000000000001E-2</v>
      </c>
      <c r="N109" s="118">
        <v>8.3330000000000001E-2</v>
      </c>
      <c r="O109" s="118">
        <v>8.3330000000000001E-2</v>
      </c>
      <c r="P109" s="118">
        <v>8.3330000000000001E-2</v>
      </c>
      <c r="Q109" s="118">
        <v>8.3330000000000001E-2</v>
      </c>
      <c r="R109" s="118">
        <v>8.3330000000000001E-2</v>
      </c>
      <c r="S109" s="118">
        <v>8.3330000000000001E-2</v>
      </c>
      <c r="T109" s="118">
        <v>8.3330000000000001E-2</v>
      </c>
      <c r="U109" s="118">
        <v>8.3330000000000001E-2</v>
      </c>
      <c r="V109" s="118">
        <v>8.3330000000000001E-2</v>
      </c>
      <c r="W109" s="118">
        <v>8.3330000000000001E-2</v>
      </c>
      <c r="X109" s="118">
        <v>8.3330000000000001E-2</v>
      </c>
      <c r="Y109" s="118">
        <v>8.3330000000000001E-2</v>
      </c>
      <c r="Z109" s="118">
        <v>8.3330000000000001E-2</v>
      </c>
      <c r="AA109" s="118">
        <v>8.3330000000000001E-2</v>
      </c>
      <c r="AB109" s="118">
        <v>8.3330000000000001E-2</v>
      </c>
      <c r="AC109" s="118">
        <v>8.3330000000000001E-2</v>
      </c>
      <c r="AD109" s="118">
        <v>8.3330000000000001E-2</v>
      </c>
      <c r="AE109" s="118">
        <v>8.3330000000000001E-2</v>
      </c>
      <c r="AF109" s="118">
        <v>8.3330000000000001E-2</v>
      </c>
      <c r="AG109" s="118">
        <v>8.3330000000000001E-2</v>
      </c>
      <c r="AH109" s="118">
        <v>8.3330000000000001E-2</v>
      </c>
      <c r="AI109" s="118">
        <v>8.3330000000000001E-2</v>
      </c>
      <c r="AJ109" s="118">
        <v>8.3330000000000001E-2</v>
      </c>
      <c r="AK109" s="118">
        <v>8.3330000000000001E-2</v>
      </c>
      <c r="AL109" s="118">
        <v>8.3330000000000001E-2</v>
      </c>
      <c r="AM109" s="118">
        <v>8.3330000000000001E-2</v>
      </c>
      <c r="AN109" s="118">
        <v>8.3330000000000001E-2</v>
      </c>
      <c r="AO109" s="118">
        <v>8.3330000000000001E-2</v>
      </c>
      <c r="AP109" s="118">
        <v>8.3330000000000001E-2</v>
      </c>
      <c r="AQ109" s="118">
        <v>8.3330000000000001E-2</v>
      </c>
      <c r="AR109" s="118">
        <v>8.3330000000000001E-2</v>
      </c>
      <c r="AS109" s="118">
        <v>8.3330000000000001E-2</v>
      </c>
      <c r="AT109" s="118">
        <v>8.3330000000000001E-2</v>
      </c>
      <c r="AU109" s="118">
        <v>8.3330000000000001E-2</v>
      </c>
      <c r="AV109" s="118">
        <v>8.3330000000000001E-2</v>
      </c>
      <c r="AW109" s="118">
        <v>8.3330000000000001E-2</v>
      </c>
      <c r="AX109" s="118">
        <v>8.3330000000000001E-2</v>
      </c>
      <c r="AY109" s="118">
        <v>8.3330000000000001E-2</v>
      </c>
      <c r="AZ109" s="118">
        <v>8.3330000000000001E-2</v>
      </c>
      <c r="BA109" s="118">
        <v>8.3330000000000001E-2</v>
      </c>
      <c r="BB109" s="118">
        <v>8.3330000000000001E-2</v>
      </c>
      <c r="BC109" s="118">
        <v>8.3330000000000001E-2</v>
      </c>
      <c r="BD109" s="118">
        <v>8.3330000000000001E-2</v>
      </c>
      <c r="BE109" s="118">
        <v>8.3330000000000001E-2</v>
      </c>
      <c r="BF109" s="118">
        <v>8.3330000000000001E-2</v>
      </c>
      <c r="BG109" s="118">
        <v>8.3330000000000001E-2</v>
      </c>
      <c r="BH109" s="118">
        <v>8.3330000000000001E-2</v>
      </c>
      <c r="BI109" s="118">
        <v>8.3330000000000001E-2</v>
      </c>
      <c r="BJ109" s="118">
        <v>8.3330000000000001E-2</v>
      </c>
      <c r="BK109" s="118">
        <v>8.3330000000000001E-2</v>
      </c>
      <c r="BL109" s="118">
        <v>8.3330000000000001E-2</v>
      </c>
      <c r="BM109" s="118">
        <v>8.3330000000000001E-2</v>
      </c>
      <c r="BN109" s="118">
        <v>8.3330000000000001E-2</v>
      </c>
      <c r="BO109" s="118">
        <v>8.3330000000000001E-2</v>
      </c>
      <c r="BP109" s="118">
        <v>8.3330000000000001E-2</v>
      </c>
      <c r="BQ109" s="118">
        <v>8.3330000000000001E-2</v>
      </c>
      <c r="BR109" s="118">
        <v>8.3330000000000001E-2</v>
      </c>
      <c r="BS109" s="118">
        <v>8.3330000000000001E-2</v>
      </c>
      <c r="BT109" s="118">
        <v>8.3330000000000001E-2</v>
      </c>
      <c r="BU109" s="118">
        <v>8.3330000000000001E-2</v>
      </c>
      <c r="BV109" s="118">
        <v>8.3330000000000001E-2</v>
      </c>
      <c r="BW109" s="118">
        <v>8.3330000000000001E-2</v>
      </c>
      <c r="BX109" s="118">
        <v>8.3330000000000001E-2</v>
      </c>
      <c r="BY109" s="118">
        <v>8.3330000000000001E-2</v>
      </c>
      <c r="BZ109" s="118">
        <v>8.3330000000000001E-2</v>
      </c>
      <c r="CA109" s="118">
        <v>8.3330000000000001E-2</v>
      </c>
      <c r="CB109" s="118">
        <v>8.3330000000000001E-2</v>
      </c>
      <c r="CC109" s="118">
        <v>8.3330000000000001E-2</v>
      </c>
      <c r="CD109" s="118">
        <v>8.3330000000000001E-2</v>
      </c>
      <c r="CE109" s="118">
        <v>8.3330000000000001E-2</v>
      </c>
      <c r="CF109" s="118">
        <v>8.3330000000000001E-2</v>
      </c>
      <c r="CG109" s="118">
        <v>8.3330000000000001E-2</v>
      </c>
      <c r="CH109" s="118">
        <v>8.3330000000000001E-2</v>
      </c>
      <c r="CI109" s="118">
        <v>1.0833299999999999</v>
      </c>
    </row>
    <row r="110" spans="1:87">
      <c r="A110" s="113" t="s">
        <v>113</v>
      </c>
      <c r="B110" s="111"/>
      <c r="C110" s="117">
        <f t="shared" ref="C110:N110" si="114">$C$108*C109</f>
        <v>0</v>
      </c>
      <c r="D110" s="117">
        <f t="shared" si="114"/>
        <v>0</v>
      </c>
      <c r="E110" s="117">
        <f t="shared" si="114"/>
        <v>0</v>
      </c>
      <c r="F110" s="117">
        <f t="shared" si="114"/>
        <v>0</v>
      </c>
      <c r="G110" s="117">
        <f t="shared" si="114"/>
        <v>0</v>
      </c>
      <c r="H110" s="117">
        <f t="shared" si="114"/>
        <v>0</v>
      </c>
      <c r="I110" s="117">
        <f t="shared" si="114"/>
        <v>0</v>
      </c>
      <c r="J110" s="117">
        <f t="shared" si="114"/>
        <v>0</v>
      </c>
      <c r="K110" s="117">
        <f t="shared" si="114"/>
        <v>0</v>
      </c>
      <c r="L110" s="117">
        <f t="shared" si="114"/>
        <v>0</v>
      </c>
      <c r="M110" s="117">
        <f t="shared" si="114"/>
        <v>0</v>
      </c>
      <c r="N110" s="117">
        <f t="shared" si="114"/>
        <v>0</v>
      </c>
      <c r="O110" s="117">
        <f>$O$108*O109</f>
        <v>0</v>
      </c>
      <c r="P110" s="117">
        <f t="shared" ref="P110:Z110" si="115">$O$108*P109</f>
        <v>0</v>
      </c>
      <c r="Q110" s="117">
        <f t="shared" si="115"/>
        <v>0</v>
      </c>
      <c r="R110" s="117">
        <f t="shared" si="115"/>
        <v>0</v>
      </c>
      <c r="S110" s="117">
        <f t="shared" si="115"/>
        <v>0</v>
      </c>
      <c r="T110" s="117">
        <f t="shared" si="115"/>
        <v>0</v>
      </c>
      <c r="U110" s="117">
        <f t="shared" si="115"/>
        <v>0</v>
      </c>
      <c r="V110" s="117">
        <f t="shared" si="115"/>
        <v>0</v>
      </c>
      <c r="W110" s="117">
        <f t="shared" si="115"/>
        <v>0</v>
      </c>
      <c r="X110" s="117">
        <f t="shared" si="115"/>
        <v>0</v>
      </c>
      <c r="Y110" s="117">
        <f t="shared" si="115"/>
        <v>0</v>
      </c>
      <c r="Z110" s="117">
        <f t="shared" si="115"/>
        <v>0</v>
      </c>
      <c r="AA110" s="117">
        <f>$AA$108*AA109</f>
        <v>0</v>
      </c>
      <c r="AB110" s="117">
        <f t="shared" ref="AB110:AL110" si="116">$AA$108*AB109</f>
        <v>0</v>
      </c>
      <c r="AC110" s="117">
        <f t="shared" si="116"/>
        <v>0</v>
      </c>
      <c r="AD110" s="117">
        <f t="shared" si="116"/>
        <v>0</v>
      </c>
      <c r="AE110" s="117">
        <f t="shared" si="116"/>
        <v>0</v>
      </c>
      <c r="AF110" s="117">
        <f t="shared" si="116"/>
        <v>0</v>
      </c>
      <c r="AG110" s="117">
        <f t="shared" si="116"/>
        <v>0</v>
      </c>
      <c r="AH110" s="117">
        <f t="shared" si="116"/>
        <v>0</v>
      </c>
      <c r="AI110" s="117">
        <f t="shared" si="116"/>
        <v>0</v>
      </c>
      <c r="AJ110" s="117">
        <f t="shared" si="116"/>
        <v>0</v>
      </c>
      <c r="AK110" s="117">
        <f t="shared" si="116"/>
        <v>0</v>
      </c>
      <c r="AL110" s="117">
        <f t="shared" si="116"/>
        <v>0</v>
      </c>
      <c r="AM110" s="117">
        <f>$AM$108*AM109</f>
        <v>0</v>
      </c>
      <c r="AN110" s="117">
        <f t="shared" ref="AN110:AX110" si="117">$AM$108*AN109</f>
        <v>0</v>
      </c>
      <c r="AO110" s="117">
        <f t="shared" si="117"/>
        <v>0</v>
      </c>
      <c r="AP110" s="117">
        <f t="shared" si="117"/>
        <v>0</v>
      </c>
      <c r="AQ110" s="117">
        <f t="shared" si="117"/>
        <v>0</v>
      </c>
      <c r="AR110" s="117">
        <f t="shared" si="117"/>
        <v>0</v>
      </c>
      <c r="AS110" s="117">
        <f t="shared" si="117"/>
        <v>0</v>
      </c>
      <c r="AT110" s="117">
        <f t="shared" si="117"/>
        <v>0</v>
      </c>
      <c r="AU110" s="117">
        <f t="shared" si="117"/>
        <v>0</v>
      </c>
      <c r="AV110" s="117">
        <f t="shared" si="117"/>
        <v>0</v>
      </c>
      <c r="AW110" s="117">
        <f t="shared" si="117"/>
        <v>0</v>
      </c>
      <c r="AX110" s="117">
        <f t="shared" si="117"/>
        <v>0</v>
      </c>
      <c r="AY110" s="117">
        <f>$AY$108*AY109</f>
        <v>0</v>
      </c>
      <c r="AZ110" s="117">
        <f t="shared" ref="AZ110:BJ110" si="118">$AY$108*AZ109</f>
        <v>0</v>
      </c>
      <c r="BA110" s="117">
        <f t="shared" si="118"/>
        <v>0</v>
      </c>
      <c r="BB110" s="117">
        <f t="shared" si="118"/>
        <v>0</v>
      </c>
      <c r="BC110" s="117">
        <f t="shared" si="118"/>
        <v>0</v>
      </c>
      <c r="BD110" s="117">
        <f t="shared" si="118"/>
        <v>0</v>
      </c>
      <c r="BE110" s="117">
        <f t="shared" si="118"/>
        <v>0</v>
      </c>
      <c r="BF110" s="117">
        <f t="shared" si="118"/>
        <v>0</v>
      </c>
      <c r="BG110" s="117">
        <f t="shared" si="118"/>
        <v>0</v>
      </c>
      <c r="BH110" s="117">
        <f t="shared" si="118"/>
        <v>0</v>
      </c>
      <c r="BI110" s="117">
        <f t="shared" si="118"/>
        <v>0</v>
      </c>
      <c r="BJ110" s="117">
        <f t="shared" si="118"/>
        <v>0</v>
      </c>
      <c r="BK110" s="117">
        <f>$BK$108*BK109</f>
        <v>0</v>
      </c>
      <c r="BL110" s="117">
        <f t="shared" ref="BL110:BV110" si="119">$BK$108*BL109</f>
        <v>0</v>
      </c>
      <c r="BM110" s="117">
        <f t="shared" si="119"/>
        <v>0</v>
      </c>
      <c r="BN110" s="117">
        <f t="shared" si="119"/>
        <v>0</v>
      </c>
      <c r="BO110" s="117">
        <f t="shared" si="119"/>
        <v>0</v>
      </c>
      <c r="BP110" s="117">
        <f t="shared" si="119"/>
        <v>0</v>
      </c>
      <c r="BQ110" s="117">
        <f t="shared" si="119"/>
        <v>0</v>
      </c>
      <c r="BR110" s="117">
        <f t="shared" si="119"/>
        <v>0</v>
      </c>
      <c r="BS110" s="117">
        <f t="shared" si="119"/>
        <v>0</v>
      </c>
      <c r="BT110" s="117">
        <f t="shared" si="119"/>
        <v>0</v>
      </c>
      <c r="BU110" s="117">
        <f t="shared" si="119"/>
        <v>0</v>
      </c>
      <c r="BV110" s="117">
        <f t="shared" si="119"/>
        <v>0</v>
      </c>
      <c r="BW110" s="117">
        <f>$BW$108*BW109</f>
        <v>0</v>
      </c>
      <c r="BX110" s="117">
        <f t="shared" ref="BX110:CH110" si="120">$BW$108*BX109</f>
        <v>0</v>
      </c>
      <c r="BY110" s="117">
        <f t="shared" si="120"/>
        <v>0</v>
      </c>
      <c r="BZ110" s="117">
        <f t="shared" si="120"/>
        <v>0</v>
      </c>
      <c r="CA110" s="117">
        <f t="shared" si="120"/>
        <v>0</v>
      </c>
      <c r="CB110" s="117">
        <f t="shared" si="120"/>
        <v>0</v>
      </c>
      <c r="CC110" s="117">
        <f t="shared" si="120"/>
        <v>0</v>
      </c>
      <c r="CD110" s="117">
        <f t="shared" si="120"/>
        <v>0</v>
      </c>
      <c r="CE110" s="117">
        <f t="shared" si="120"/>
        <v>0</v>
      </c>
      <c r="CF110" s="117">
        <f t="shared" si="120"/>
        <v>0</v>
      </c>
      <c r="CG110" s="117">
        <f t="shared" si="120"/>
        <v>0</v>
      </c>
      <c r="CH110" s="117">
        <f t="shared" si="120"/>
        <v>0</v>
      </c>
      <c r="CI110" s="117">
        <f t="shared" ref="CI110" si="121">$BW$108*CI109</f>
        <v>0</v>
      </c>
    </row>
    <row r="111" spans="1:87">
      <c r="A111" s="113" t="s">
        <v>114</v>
      </c>
      <c r="B111" s="111"/>
      <c r="C111" s="116">
        <f t="shared" ref="C111:N111" si="122">B111+C110</f>
        <v>0</v>
      </c>
      <c r="D111" s="116">
        <f t="shared" si="122"/>
        <v>0</v>
      </c>
      <c r="E111" s="116">
        <f t="shared" si="122"/>
        <v>0</v>
      </c>
      <c r="F111" s="116">
        <f t="shared" si="122"/>
        <v>0</v>
      </c>
      <c r="G111" s="116">
        <f t="shared" si="122"/>
        <v>0</v>
      </c>
      <c r="H111" s="116">
        <f t="shared" si="122"/>
        <v>0</v>
      </c>
      <c r="I111" s="116">
        <f t="shared" si="122"/>
        <v>0</v>
      </c>
      <c r="J111" s="116">
        <f t="shared" si="122"/>
        <v>0</v>
      </c>
      <c r="K111" s="116">
        <f t="shared" si="122"/>
        <v>0</v>
      </c>
      <c r="L111" s="116">
        <f t="shared" si="122"/>
        <v>0</v>
      </c>
      <c r="M111" s="116">
        <f t="shared" si="122"/>
        <v>0</v>
      </c>
      <c r="N111" s="116">
        <f t="shared" si="122"/>
        <v>0</v>
      </c>
      <c r="O111" s="116">
        <f>O110</f>
        <v>0</v>
      </c>
      <c r="P111" s="116">
        <f t="shared" ref="P111:Z111" si="123">O111+P110</f>
        <v>0</v>
      </c>
      <c r="Q111" s="116">
        <f t="shared" si="123"/>
        <v>0</v>
      </c>
      <c r="R111" s="116">
        <f t="shared" si="123"/>
        <v>0</v>
      </c>
      <c r="S111" s="116">
        <f t="shared" si="123"/>
        <v>0</v>
      </c>
      <c r="T111" s="116">
        <f t="shared" si="123"/>
        <v>0</v>
      </c>
      <c r="U111" s="116">
        <f t="shared" si="123"/>
        <v>0</v>
      </c>
      <c r="V111" s="116">
        <f t="shared" si="123"/>
        <v>0</v>
      </c>
      <c r="W111" s="116">
        <f t="shared" si="123"/>
        <v>0</v>
      </c>
      <c r="X111" s="116">
        <f t="shared" si="123"/>
        <v>0</v>
      </c>
      <c r="Y111" s="116">
        <f t="shared" si="123"/>
        <v>0</v>
      </c>
      <c r="Z111" s="116">
        <f t="shared" si="123"/>
        <v>0</v>
      </c>
      <c r="AA111" s="116">
        <f>AA110</f>
        <v>0</v>
      </c>
      <c r="AB111" s="116">
        <f t="shared" ref="AB111:AL111" si="124">AA111+AB110</f>
        <v>0</v>
      </c>
      <c r="AC111" s="116">
        <f t="shared" si="124"/>
        <v>0</v>
      </c>
      <c r="AD111" s="116">
        <f t="shared" si="124"/>
        <v>0</v>
      </c>
      <c r="AE111" s="116">
        <f t="shared" si="124"/>
        <v>0</v>
      </c>
      <c r="AF111" s="116">
        <f t="shared" si="124"/>
        <v>0</v>
      </c>
      <c r="AG111" s="116">
        <f t="shared" si="124"/>
        <v>0</v>
      </c>
      <c r="AH111" s="116">
        <f t="shared" si="124"/>
        <v>0</v>
      </c>
      <c r="AI111" s="116">
        <f t="shared" si="124"/>
        <v>0</v>
      </c>
      <c r="AJ111" s="116">
        <f t="shared" si="124"/>
        <v>0</v>
      </c>
      <c r="AK111" s="116">
        <f t="shared" si="124"/>
        <v>0</v>
      </c>
      <c r="AL111" s="116">
        <f t="shared" si="124"/>
        <v>0</v>
      </c>
      <c r="AM111" s="116">
        <f>AM110</f>
        <v>0</v>
      </c>
      <c r="AN111" s="116">
        <f t="shared" ref="AN111:AX111" si="125">AM111+AN110</f>
        <v>0</v>
      </c>
      <c r="AO111" s="116">
        <f t="shared" si="125"/>
        <v>0</v>
      </c>
      <c r="AP111" s="116">
        <f t="shared" si="125"/>
        <v>0</v>
      </c>
      <c r="AQ111" s="116">
        <f t="shared" si="125"/>
        <v>0</v>
      </c>
      <c r="AR111" s="116">
        <f t="shared" si="125"/>
        <v>0</v>
      </c>
      <c r="AS111" s="116">
        <f t="shared" si="125"/>
        <v>0</v>
      </c>
      <c r="AT111" s="116">
        <f t="shared" si="125"/>
        <v>0</v>
      </c>
      <c r="AU111" s="116">
        <f t="shared" si="125"/>
        <v>0</v>
      </c>
      <c r="AV111" s="116">
        <f t="shared" si="125"/>
        <v>0</v>
      </c>
      <c r="AW111" s="116">
        <f t="shared" si="125"/>
        <v>0</v>
      </c>
      <c r="AX111" s="116">
        <f t="shared" si="125"/>
        <v>0</v>
      </c>
      <c r="AY111" s="116">
        <f>AY110</f>
        <v>0</v>
      </c>
      <c r="AZ111" s="116">
        <f t="shared" ref="AZ111:BJ111" si="126">AY111+AZ110</f>
        <v>0</v>
      </c>
      <c r="BA111" s="116">
        <f t="shared" si="126"/>
        <v>0</v>
      </c>
      <c r="BB111" s="116">
        <f t="shared" si="126"/>
        <v>0</v>
      </c>
      <c r="BC111" s="116">
        <f t="shared" si="126"/>
        <v>0</v>
      </c>
      <c r="BD111" s="116">
        <f t="shared" si="126"/>
        <v>0</v>
      </c>
      <c r="BE111" s="116">
        <f t="shared" si="126"/>
        <v>0</v>
      </c>
      <c r="BF111" s="116">
        <f t="shared" si="126"/>
        <v>0</v>
      </c>
      <c r="BG111" s="116">
        <f t="shared" si="126"/>
        <v>0</v>
      </c>
      <c r="BH111" s="116">
        <f t="shared" si="126"/>
        <v>0</v>
      </c>
      <c r="BI111" s="116">
        <f t="shared" si="126"/>
        <v>0</v>
      </c>
      <c r="BJ111" s="116">
        <f t="shared" si="126"/>
        <v>0</v>
      </c>
      <c r="BK111" s="116">
        <f>BK110</f>
        <v>0</v>
      </c>
      <c r="BL111" s="116">
        <f t="shared" ref="BL111:BV111" si="127">BK111+BL110</f>
        <v>0</v>
      </c>
      <c r="BM111" s="116">
        <f t="shared" si="127"/>
        <v>0</v>
      </c>
      <c r="BN111" s="116">
        <f t="shared" si="127"/>
        <v>0</v>
      </c>
      <c r="BO111" s="116">
        <f t="shared" si="127"/>
        <v>0</v>
      </c>
      <c r="BP111" s="116">
        <f t="shared" si="127"/>
        <v>0</v>
      </c>
      <c r="BQ111" s="116">
        <f t="shared" si="127"/>
        <v>0</v>
      </c>
      <c r="BR111" s="116">
        <f t="shared" si="127"/>
        <v>0</v>
      </c>
      <c r="BS111" s="116">
        <f t="shared" si="127"/>
        <v>0</v>
      </c>
      <c r="BT111" s="116">
        <f t="shared" si="127"/>
        <v>0</v>
      </c>
      <c r="BU111" s="116">
        <f t="shared" si="127"/>
        <v>0</v>
      </c>
      <c r="BV111" s="116">
        <f t="shared" si="127"/>
        <v>0</v>
      </c>
      <c r="BW111" s="116">
        <f>BW110</f>
        <v>0</v>
      </c>
      <c r="BX111" s="116">
        <f t="shared" ref="BX111:CH111" si="128">BW111+BX110</f>
        <v>0</v>
      </c>
      <c r="BY111" s="116">
        <f t="shared" si="128"/>
        <v>0</v>
      </c>
      <c r="BZ111" s="116">
        <f t="shared" si="128"/>
        <v>0</v>
      </c>
      <c r="CA111" s="116">
        <f t="shared" si="128"/>
        <v>0</v>
      </c>
      <c r="CB111" s="116">
        <f t="shared" si="128"/>
        <v>0</v>
      </c>
      <c r="CC111" s="116">
        <f t="shared" si="128"/>
        <v>0</v>
      </c>
      <c r="CD111" s="116">
        <f t="shared" si="128"/>
        <v>0</v>
      </c>
      <c r="CE111" s="116">
        <f t="shared" si="128"/>
        <v>0</v>
      </c>
      <c r="CF111" s="116">
        <f t="shared" si="128"/>
        <v>0</v>
      </c>
      <c r="CG111" s="116">
        <f t="shared" si="128"/>
        <v>0</v>
      </c>
      <c r="CH111" s="116">
        <f t="shared" si="128"/>
        <v>0</v>
      </c>
      <c r="CI111" s="116">
        <f t="shared" ref="CI111" si="129">CH111+CI110</f>
        <v>0</v>
      </c>
    </row>
    <row r="113" spans="1:104">
      <c r="A113" s="113"/>
      <c r="B113" s="111"/>
      <c r="C113" s="111" t="s">
        <v>118</v>
      </c>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AR113" s="119"/>
      <c r="AS113" s="119"/>
      <c r="AT113" s="119"/>
      <c r="AU113" s="119"/>
      <c r="AV113" s="119"/>
      <c r="AW113" s="119"/>
      <c r="AX113" s="119"/>
      <c r="AY113" s="119"/>
      <c r="AZ113" s="119"/>
      <c r="BA113" s="119"/>
      <c r="BB113" s="119"/>
      <c r="BC113" s="119"/>
      <c r="BD113" s="119"/>
      <c r="BE113" s="119"/>
      <c r="BF113" s="119"/>
      <c r="BG113" s="119"/>
      <c r="BH113" s="119"/>
      <c r="BI113" s="119"/>
      <c r="BJ113" s="119"/>
      <c r="BK113" s="119"/>
      <c r="BL113" s="119"/>
      <c r="BM113" s="119"/>
      <c r="BN113" s="119"/>
      <c r="BO113" s="119"/>
      <c r="BP113" s="119"/>
      <c r="BQ113" s="119"/>
      <c r="BR113" s="119"/>
      <c r="BS113" s="119"/>
      <c r="BT113" s="119"/>
      <c r="BU113" s="119"/>
      <c r="BV113" s="119"/>
      <c r="BX113" s="119"/>
      <c r="BY113" s="119"/>
      <c r="BZ113" s="119"/>
      <c r="CA113" s="119"/>
      <c r="CB113" s="119"/>
      <c r="CC113" s="119"/>
      <c r="CD113" s="119"/>
      <c r="CE113" s="119"/>
      <c r="CF113" s="119"/>
      <c r="CG113" s="119"/>
      <c r="CH113" s="119"/>
      <c r="CI113" s="119"/>
    </row>
    <row r="114" spans="1:104">
      <c r="B114" s="111"/>
      <c r="C114" s="117" t="e">
        <f>#REF!</f>
        <v>#REF!</v>
      </c>
      <c r="D114" s="111"/>
      <c r="E114" s="111"/>
      <c r="F114" s="111"/>
      <c r="G114" s="111"/>
      <c r="H114" s="111"/>
      <c r="I114" s="111"/>
      <c r="J114" s="111"/>
      <c r="K114" s="111"/>
      <c r="L114" s="111"/>
      <c r="M114" s="111"/>
      <c r="N114" s="111"/>
      <c r="O114" s="117" t="e">
        <f>#REF!</f>
        <v>#REF!</v>
      </c>
      <c r="P114" s="111"/>
      <c r="Q114" s="111"/>
      <c r="R114" s="111"/>
      <c r="S114" s="111"/>
      <c r="T114" s="111"/>
      <c r="U114" s="111"/>
      <c r="V114" s="111"/>
      <c r="W114" s="111"/>
      <c r="X114" s="111"/>
      <c r="Y114" s="111"/>
      <c r="Z114" s="111"/>
      <c r="AA114" s="117" t="e">
        <f>#REF!</f>
        <v>#REF!</v>
      </c>
      <c r="AB114" s="111"/>
      <c r="AC114" s="111"/>
      <c r="AD114" s="111"/>
      <c r="AE114" s="111"/>
      <c r="AF114" s="111"/>
      <c r="AG114" s="111"/>
      <c r="AH114" s="111"/>
      <c r="AI114" s="111"/>
      <c r="AJ114" s="111"/>
      <c r="AK114" s="111"/>
      <c r="AL114" s="111"/>
      <c r="AM114" s="117" t="e">
        <f>#REF!</f>
        <v>#REF!</v>
      </c>
      <c r="AN114" s="111"/>
      <c r="AO114" s="111"/>
      <c r="AP114" s="111"/>
      <c r="AQ114" s="111"/>
      <c r="AR114" s="111"/>
      <c r="AS114" s="111"/>
      <c r="AT114" s="111"/>
      <c r="AU114" s="111"/>
      <c r="AV114" s="111"/>
      <c r="AW114" s="111"/>
      <c r="AX114" s="111"/>
      <c r="AY114" s="117" t="e">
        <f>#REF!</f>
        <v>#REF!</v>
      </c>
      <c r="AZ114" s="111"/>
      <c r="BA114" s="111"/>
      <c r="BB114" s="111"/>
      <c r="BC114" s="111"/>
      <c r="BD114" s="111"/>
      <c r="BE114" s="111"/>
      <c r="BF114" s="111"/>
      <c r="BG114" s="111"/>
      <c r="BH114" s="111"/>
      <c r="BI114" s="111"/>
      <c r="BJ114" s="111"/>
      <c r="BK114" s="117" t="e">
        <f>#REF!</f>
        <v>#REF!</v>
      </c>
      <c r="BL114" s="111"/>
      <c r="BM114" s="111"/>
      <c r="BN114" s="111"/>
      <c r="BO114" s="111"/>
      <c r="BP114" s="111"/>
      <c r="BQ114" s="111"/>
      <c r="BR114" s="111"/>
      <c r="BS114" s="111"/>
      <c r="BT114" s="111"/>
      <c r="BU114" s="111"/>
      <c r="BV114" s="111"/>
      <c r="BW114" s="117" t="e">
        <f>#REF!</f>
        <v>#REF!</v>
      </c>
      <c r="BX114" s="111"/>
      <c r="BY114" s="111"/>
      <c r="BZ114" s="111"/>
      <c r="CA114" s="111"/>
      <c r="CB114" s="111"/>
      <c r="CC114" s="111"/>
      <c r="CD114" s="111"/>
      <c r="CE114" s="111"/>
      <c r="CF114" s="111"/>
      <c r="CG114" s="111"/>
      <c r="CH114" s="111"/>
      <c r="CI114" s="111"/>
    </row>
    <row r="115" spans="1:104">
      <c r="C115" s="118">
        <v>8.3333299999999999E-2</v>
      </c>
      <c r="D115" s="118">
        <v>8.3333299999999999E-2</v>
      </c>
      <c r="E115" s="118">
        <v>8.3333299999999999E-2</v>
      </c>
      <c r="F115" s="118">
        <v>8.3333299999999999E-2</v>
      </c>
      <c r="G115" s="118">
        <v>8.3333299999999999E-2</v>
      </c>
      <c r="H115" s="118">
        <v>8.3333299999999999E-2</v>
      </c>
      <c r="I115" s="118">
        <v>8.3333299999999999E-2</v>
      </c>
      <c r="J115" s="118">
        <v>8.3333299999999999E-2</v>
      </c>
      <c r="K115" s="118">
        <v>8.3333299999999999E-2</v>
      </c>
      <c r="L115" s="118">
        <v>8.3333299999999999E-2</v>
      </c>
      <c r="M115" s="118">
        <v>8.3333299999999999E-2</v>
      </c>
      <c r="N115" s="118">
        <v>8.3333299999999999E-2</v>
      </c>
      <c r="O115" s="118">
        <v>8.3333299999999999E-2</v>
      </c>
      <c r="P115" s="118">
        <v>8.3333299999999999E-2</v>
      </c>
      <c r="Q115" s="118">
        <v>8.3333299999999999E-2</v>
      </c>
      <c r="R115" s="118">
        <v>8.3333299999999999E-2</v>
      </c>
      <c r="S115" s="118">
        <v>8.3333299999999999E-2</v>
      </c>
      <c r="T115" s="118">
        <v>8.3333299999999999E-2</v>
      </c>
      <c r="U115" s="118">
        <v>8.3333299999999999E-2</v>
      </c>
      <c r="V115" s="118">
        <v>8.3333299999999999E-2</v>
      </c>
      <c r="W115" s="118">
        <v>8.3333299999999999E-2</v>
      </c>
      <c r="X115" s="118">
        <v>8.3333299999999999E-2</v>
      </c>
      <c r="Y115" s="118">
        <v>8.3333299999999999E-2</v>
      </c>
      <c r="Z115" s="118">
        <v>8.3333299999999999E-2</v>
      </c>
      <c r="AA115" s="118">
        <v>8.3333299999999999E-2</v>
      </c>
      <c r="AB115" s="118">
        <v>8.3333299999999999E-2</v>
      </c>
      <c r="AC115" s="118">
        <v>8.3333299999999999E-2</v>
      </c>
      <c r="AD115" s="118">
        <v>8.3333299999999999E-2</v>
      </c>
      <c r="AE115" s="118">
        <v>8.3333299999999999E-2</v>
      </c>
      <c r="AF115" s="118">
        <v>8.3333299999999999E-2</v>
      </c>
      <c r="AG115" s="118">
        <v>8.3333299999999999E-2</v>
      </c>
      <c r="AH115" s="118">
        <v>8.3333299999999999E-2</v>
      </c>
      <c r="AI115" s="118">
        <v>8.3333299999999999E-2</v>
      </c>
      <c r="AJ115" s="118">
        <v>8.3333299999999999E-2</v>
      </c>
      <c r="AK115" s="118">
        <v>8.3333299999999999E-2</v>
      </c>
      <c r="AL115" s="118">
        <v>8.3333299999999999E-2</v>
      </c>
      <c r="AM115" s="118">
        <v>8.3333299999999999E-2</v>
      </c>
      <c r="AN115" s="118">
        <v>8.3333299999999999E-2</v>
      </c>
      <c r="AO115" s="118">
        <v>8.3333299999999999E-2</v>
      </c>
      <c r="AP115" s="118">
        <v>8.3333299999999999E-2</v>
      </c>
      <c r="AQ115" s="118">
        <v>8.3333299999999999E-2</v>
      </c>
      <c r="AR115" s="118">
        <v>8.3333299999999999E-2</v>
      </c>
      <c r="AS115" s="118">
        <v>8.3333299999999999E-2</v>
      </c>
      <c r="AT115" s="118">
        <v>8.3333299999999999E-2</v>
      </c>
      <c r="AU115" s="118">
        <v>8.3333299999999999E-2</v>
      </c>
      <c r="AV115" s="118">
        <v>8.3333299999999999E-2</v>
      </c>
      <c r="AW115" s="118">
        <v>8.3333299999999999E-2</v>
      </c>
      <c r="AX115" s="118">
        <v>8.3333299999999999E-2</v>
      </c>
      <c r="AY115" s="118">
        <v>8.3333299999999999E-2</v>
      </c>
      <c r="AZ115" s="118">
        <v>8.3333299999999999E-2</v>
      </c>
      <c r="BA115" s="118">
        <v>8.3333299999999999E-2</v>
      </c>
      <c r="BB115" s="118">
        <v>8.3333299999999999E-2</v>
      </c>
      <c r="BC115" s="118">
        <v>8.3333299999999999E-2</v>
      </c>
      <c r="BD115" s="118">
        <v>8.3333299999999999E-2</v>
      </c>
      <c r="BE115" s="118">
        <v>8.3333299999999999E-2</v>
      </c>
      <c r="BF115" s="118">
        <v>8.3333299999999999E-2</v>
      </c>
      <c r="BG115" s="118">
        <v>8.3333299999999999E-2</v>
      </c>
      <c r="BH115" s="118">
        <v>8.3333299999999999E-2</v>
      </c>
      <c r="BI115" s="118">
        <v>8.3333299999999999E-2</v>
      </c>
      <c r="BJ115" s="118">
        <v>8.3333299999999999E-2</v>
      </c>
      <c r="BK115" s="118">
        <v>8.3333299999999999E-2</v>
      </c>
      <c r="BL115" s="118">
        <v>8.3333299999999999E-2</v>
      </c>
      <c r="BM115" s="118">
        <v>8.3333299999999999E-2</v>
      </c>
      <c r="BN115" s="118">
        <v>8.3333299999999999E-2</v>
      </c>
      <c r="BO115" s="118">
        <v>8.3333299999999999E-2</v>
      </c>
      <c r="BP115" s="118">
        <v>8.3333299999999999E-2</v>
      </c>
      <c r="BQ115" s="118">
        <v>8.3333299999999999E-2</v>
      </c>
      <c r="BR115" s="118">
        <v>8.3333299999999999E-2</v>
      </c>
      <c r="BS115" s="118">
        <v>8.3333299999999999E-2</v>
      </c>
      <c r="BT115" s="118">
        <v>8.3333299999999999E-2</v>
      </c>
      <c r="BU115" s="118">
        <v>8.3333299999999999E-2</v>
      </c>
      <c r="BV115" s="118">
        <v>8.3333299999999999E-2</v>
      </c>
      <c r="BW115" s="118">
        <v>8.3333299999999999E-2</v>
      </c>
      <c r="BX115" s="118">
        <v>8.3333299999999999E-2</v>
      </c>
      <c r="BY115" s="118">
        <v>8.3333299999999999E-2</v>
      </c>
      <c r="BZ115" s="118">
        <v>8.3333299999999999E-2</v>
      </c>
      <c r="CA115" s="118">
        <v>8.3333299999999999E-2</v>
      </c>
      <c r="CB115" s="118">
        <v>8.3333299999999999E-2</v>
      </c>
      <c r="CC115" s="118">
        <v>8.3333299999999999E-2</v>
      </c>
      <c r="CD115" s="118">
        <v>8.3333299999999999E-2</v>
      </c>
      <c r="CE115" s="118">
        <v>8.3333299999999999E-2</v>
      </c>
      <c r="CF115" s="118">
        <v>8.3333299999999999E-2</v>
      </c>
      <c r="CG115" s="118">
        <v>8.3333299999999999E-2</v>
      </c>
      <c r="CH115" s="118">
        <v>8.3333299999999999E-2</v>
      </c>
      <c r="CI115" s="118">
        <v>1.0833333000000001</v>
      </c>
    </row>
    <row r="116" spans="1:104">
      <c r="A116" s="113" t="s">
        <v>113</v>
      </c>
      <c r="B116" s="111"/>
      <c r="C116" s="117" t="e">
        <f t="shared" ref="C116:N116" si="130">$C$114*C115</f>
        <v>#REF!</v>
      </c>
      <c r="D116" s="117" t="e">
        <f t="shared" si="130"/>
        <v>#REF!</v>
      </c>
      <c r="E116" s="117" t="e">
        <f t="shared" si="130"/>
        <v>#REF!</v>
      </c>
      <c r="F116" s="117" t="e">
        <f t="shared" si="130"/>
        <v>#REF!</v>
      </c>
      <c r="G116" s="117" t="e">
        <f t="shared" si="130"/>
        <v>#REF!</v>
      </c>
      <c r="H116" s="117" t="e">
        <f t="shared" si="130"/>
        <v>#REF!</v>
      </c>
      <c r="I116" s="117" t="e">
        <f t="shared" si="130"/>
        <v>#REF!</v>
      </c>
      <c r="J116" s="117" t="e">
        <f t="shared" si="130"/>
        <v>#REF!</v>
      </c>
      <c r="K116" s="117" t="e">
        <f t="shared" si="130"/>
        <v>#REF!</v>
      </c>
      <c r="L116" s="117" t="e">
        <f t="shared" si="130"/>
        <v>#REF!</v>
      </c>
      <c r="M116" s="117" t="e">
        <f t="shared" si="130"/>
        <v>#REF!</v>
      </c>
      <c r="N116" s="117" t="e">
        <f t="shared" si="130"/>
        <v>#REF!</v>
      </c>
      <c r="O116" s="117" t="e">
        <f>$O$114*O115</f>
        <v>#REF!</v>
      </c>
      <c r="P116" s="117" t="e">
        <f t="shared" ref="P116:Z116" si="131">$O$114*P115</f>
        <v>#REF!</v>
      </c>
      <c r="Q116" s="117" t="e">
        <f t="shared" si="131"/>
        <v>#REF!</v>
      </c>
      <c r="R116" s="117" t="e">
        <f t="shared" si="131"/>
        <v>#REF!</v>
      </c>
      <c r="S116" s="117" t="e">
        <f t="shared" si="131"/>
        <v>#REF!</v>
      </c>
      <c r="T116" s="117" t="e">
        <f t="shared" si="131"/>
        <v>#REF!</v>
      </c>
      <c r="U116" s="117" t="e">
        <f t="shared" si="131"/>
        <v>#REF!</v>
      </c>
      <c r="V116" s="117" t="e">
        <f t="shared" si="131"/>
        <v>#REF!</v>
      </c>
      <c r="W116" s="117" t="e">
        <f t="shared" si="131"/>
        <v>#REF!</v>
      </c>
      <c r="X116" s="117" t="e">
        <f t="shared" si="131"/>
        <v>#REF!</v>
      </c>
      <c r="Y116" s="117" t="e">
        <f t="shared" si="131"/>
        <v>#REF!</v>
      </c>
      <c r="Z116" s="117" t="e">
        <f t="shared" si="131"/>
        <v>#REF!</v>
      </c>
      <c r="AA116" s="117" t="e">
        <f>$AA$114*AA115</f>
        <v>#REF!</v>
      </c>
      <c r="AB116" s="117" t="e">
        <f t="shared" ref="AB116:AL116" si="132">$AA$114*AB115</f>
        <v>#REF!</v>
      </c>
      <c r="AC116" s="117" t="e">
        <f t="shared" si="132"/>
        <v>#REF!</v>
      </c>
      <c r="AD116" s="117" t="e">
        <f t="shared" si="132"/>
        <v>#REF!</v>
      </c>
      <c r="AE116" s="117" t="e">
        <f t="shared" si="132"/>
        <v>#REF!</v>
      </c>
      <c r="AF116" s="117" t="e">
        <f t="shared" si="132"/>
        <v>#REF!</v>
      </c>
      <c r="AG116" s="117" t="e">
        <f t="shared" si="132"/>
        <v>#REF!</v>
      </c>
      <c r="AH116" s="117" t="e">
        <f t="shared" si="132"/>
        <v>#REF!</v>
      </c>
      <c r="AI116" s="117" t="e">
        <f t="shared" si="132"/>
        <v>#REF!</v>
      </c>
      <c r="AJ116" s="117" t="e">
        <f t="shared" si="132"/>
        <v>#REF!</v>
      </c>
      <c r="AK116" s="117" t="e">
        <f t="shared" si="132"/>
        <v>#REF!</v>
      </c>
      <c r="AL116" s="117" t="e">
        <f t="shared" si="132"/>
        <v>#REF!</v>
      </c>
      <c r="AM116" s="117" t="e">
        <f>$AM$114*AM115</f>
        <v>#REF!</v>
      </c>
      <c r="AN116" s="117" t="e">
        <f t="shared" ref="AN116:AX116" si="133">$AM$114*AN115</f>
        <v>#REF!</v>
      </c>
      <c r="AO116" s="117" t="e">
        <f t="shared" si="133"/>
        <v>#REF!</v>
      </c>
      <c r="AP116" s="117" t="e">
        <f t="shared" si="133"/>
        <v>#REF!</v>
      </c>
      <c r="AQ116" s="117" t="e">
        <f t="shared" si="133"/>
        <v>#REF!</v>
      </c>
      <c r="AR116" s="117" t="e">
        <f t="shared" si="133"/>
        <v>#REF!</v>
      </c>
      <c r="AS116" s="117" t="e">
        <f t="shared" si="133"/>
        <v>#REF!</v>
      </c>
      <c r="AT116" s="117" t="e">
        <f t="shared" si="133"/>
        <v>#REF!</v>
      </c>
      <c r="AU116" s="117" t="e">
        <f t="shared" si="133"/>
        <v>#REF!</v>
      </c>
      <c r="AV116" s="117" t="e">
        <f t="shared" si="133"/>
        <v>#REF!</v>
      </c>
      <c r="AW116" s="117" t="e">
        <f t="shared" si="133"/>
        <v>#REF!</v>
      </c>
      <c r="AX116" s="117" t="e">
        <f t="shared" si="133"/>
        <v>#REF!</v>
      </c>
      <c r="AY116" s="117" t="e">
        <f>$AY$114*AY115</f>
        <v>#REF!</v>
      </c>
      <c r="AZ116" s="117" t="e">
        <f t="shared" ref="AZ116:BJ116" si="134">$AY$114*AZ115</f>
        <v>#REF!</v>
      </c>
      <c r="BA116" s="117" t="e">
        <f t="shared" si="134"/>
        <v>#REF!</v>
      </c>
      <c r="BB116" s="117" t="e">
        <f t="shared" si="134"/>
        <v>#REF!</v>
      </c>
      <c r="BC116" s="117" t="e">
        <f t="shared" si="134"/>
        <v>#REF!</v>
      </c>
      <c r="BD116" s="117" t="e">
        <f t="shared" si="134"/>
        <v>#REF!</v>
      </c>
      <c r="BE116" s="117" t="e">
        <f t="shared" si="134"/>
        <v>#REF!</v>
      </c>
      <c r="BF116" s="117" t="e">
        <f t="shared" si="134"/>
        <v>#REF!</v>
      </c>
      <c r="BG116" s="117" t="e">
        <f t="shared" si="134"/>
        <v>#REF!</v>
      </c>
      <c r="BH116" s="117" t="e">
        <f t="shared" si="134"/>
        <v>#REF!</v>
      </c>
      <c r="BI116" s="117" t="e">
        <f t="shared" si="134"/>
        <v>#REF!</v>
      </c>
      <c r="BJ116" s="117" t="e">
        <f t="shared" si="134"/>
        <v>#REF!</v>
      </c>
      <c r="BK116" s="117" t="e">
        <f>$BK$114*BK115</f>
        <v>#REF!</v>
      </c>
      <c r="BL116" s="117" t="e">
        <f t="shared" ref="BL116:BV116" si="135">$BK$114*BL115</f>
        <v>#REF!</v>
      </c>
      <c r="BM116" s="117" t="e">
        <f t="shared" si="135"/>
        <v>#REF!</v>
      </c>
      <c r="BN116" s="117" t="e">
        <f t="shared" si="135"/>
        <v>#REF!</v>
      </c>
      <c r="BO116" s="117" t="e">
        <f t="shared" si="135"/>
        <v>#REF!</v>
      </c>
      <c r="BP116" s="117" t="e">
        <f t="shared" si="135"/>
        <v>#REF!</v>
      </c>
      <c r="BQ116" s="117" t="e">
        <f t="shared" si="135"/>
        <v>#REF!</v>
      </c>
      <c r="BR116" s="117" t="e">
        <f t="shared" si="135"/>
        <v>#REF!</v>
      </c>
      <c r="BS116" s="117" t="e">
        <f t="shared" si="135"/>
        <v>#REF!</v>
      </c>
      <c r="BT116" s="117" t="e">
        <f t="shared" si="135"/>
        <v>#REF!</v>
      </c>
      <c r="BU116" s="117" t="e">
        <f t="shared" si="135"/>
        <v>#REF!</v>
      </c>
      <c r="BV116" s="117" t="e">
        <f t="shared" si="135"/>
        <v>#REF!</v>
      </c>
      <c r="BW116" s="117" t="e">
        <f>$BW$114*BW115</f>
        <v>#REF!</v>
      </c>
      <c r="BX116" s="117" t="e">
        <f t="shared" ref="BX116:CH116" si="136">$BW$114*BX115</f>
        <v>#REF!</v>
      </c>
      <c r="BY116" s="117" t="e">
        <f t="shared" si="136"/>
        <v>#REF!</v>
      </c>
      <c r="BZ116" s="117" t="e">
        <f t="shared" si="136"/>
        <v>#REF!</v>
      </c>
      <c r="CA116" s="117" t="e">
        <f t="shared" si="136"/>
        <v>#REF!</v>
      </c>
      <c r="CB116" s="117" t="e">
        <f t="shared" si="136"/>
        <v>#REF!</v>
      </c>
      <c r="CC116" s="117" t="e">
        <f t="shared" si="136"/>
        <v>#REF!</v>
      </c>
      <c r="CD116" s="117" t="e">
        <f t="shared" si="136"/>
        <v>#REF!</v>
      </c>
      <c r="CE116" s="117" t="e">
        <f t="shared" si="136"/>
        <v>#REF!</v>
      </c>
      <c r="CF116" s="117" t="e">
        <f t="shared" si="136"/>
        <v>#REF!</v>
      </c>
      <c r="CG116" s="117" t="e">
        <f t="shared" si="136"/>
        <v>#REF!</v>
      </c>
      <c r="CH116" s="117" t="e">
        <f t="shared" si="136"/>
        <v>#REF!</v>
      </c>
      <c r="CI116" s="117" t="e">
        <f t="shared" ref="CI116" si="137">$BW$114*CI115</f>
        <v>#REF!</v>
      </c>
    </row>
    <row r="117" spans="1:104">
      <c r="A117" s="113" t="s">
        <v>114</v>
      </c>
      <c r="B117" s="111"/>
      <c r="C117" s="116" t="e">
        <f t="shared" ref="C117:N117" si="138">B117+C116</f>
        <v>#REF!</v>
      </c>
      <c r="D117" s="116" t="e">
        <f t="shared" si="138"/>
        <v>#REF!</v>
      </c>
      <c r="E117" s="116" t="e">
        <f t="shared" si="138"/>
        <v>#REF!</v>
      </c>
      <c r="F117" s="116" t="e">
        <f t="shared" si="138"/>
        <v>#REF!</v>
      </c>
      <c r="G117" s="116" t="e">
        <f t="shared" si="138"/>
        <v>#REF!</v>
      </c>
      <c r="H117" s="116" t="e">
        <f t="shared" si="138"/>
        <v>#REF!</v>
      </c>
      <c r="I117" s="116" t="e">
        <f t="shared" si="138"/>
        <v>#REF!</v>
      </c>
      <c r="J117" s="116" t="e">
        <f t="shared" si="138"/>
        <v>#REF!</v>
      </c>
      <c r="K117" s="116" t="e">
        <f t="shared" si="138"/>
        <v>#REF!</v>
      </c>
      <c r="L117" s="116" t="e">
        <f t="shared" si="138"/>
        <v>#REF!</v>
      </c>
      <c r="M117" s="116" t="e">
        <f t="shared" si="138"/>
        <v>#REF!</v>
      </c>
      <c r="N117" s="116" t="e">
        <f t="shared" si="138"/>
        <v>#REF!</v>
      </c>
      <c r="O117" s="116" t="e">
        <f>O116</f>
        <v>#REF!</v>
      </c>
      <c r="P117" s="116" t="e">
        <f t="shared" ref="P117:Z117" si="139">O117+P116</f>
        <v>#REF!</v>
      </c>
      <c r="Q117" s="116" t="e">
        <f t="shared" si="139"/>
        <v>#REF!</v>
      </c>
      <c r="R117" s="116" t="e">
        <f t="shared" si="139"/>
        <v>#REF!</v>
      </c>
      <c r="S117" s="116" t="e">
        <f t="shared" si="139"/>
        <v>#REF!</v>
      </c>
      <c r="T117" s="116" t="e">
        <f t="shared" si="139"/>
        <v>#REF!</v>
      </c>
      <c r="U117" s="116" t="e">
        <f t="shared" si="139"/>
        <v>#REF!</v>
      </c>
      <c r="V117" s="116" t="e">
        <f t="shared" si="139"/>
        <v>#REF!</v>
      </c>
      <c r="W117" s="116" t="e">
        <f t="shared" si="139"/>
        <v>#REF!</v>
      </c>
      <c r="X117" s="116" t="e">
        <f t="shared" si="139"/>
        <v>#REF!</v>
      </c>
      <c r="Y117" s="116" t="e">
        <f t="shared" si="139"/>
        <v>#REF!</v>
      </c>
      <c r="Z117" s="116" t="e">
        <f t="shared" si="139"/>
        <v>#REF!</v>
      </c>
      <c r="AA117" s="116" t="e">
        <f>AA116</f>
        <v>#REF!</v>
      </c>
      <c r="AB117" s="116" t="e">
        <f t="shared" ref="AB117:AL117" si="140">AA117+AB116</f>
        <v>#REF!</v>
      </c>
      <c r="AC117" s="116" t="e">
        <f t="shared" si="140"/>
        <v>#REF!</v>
      </c>
      <c r="AD117" s="116" t="e">
        <f t="shared" si="140"/>
        <v>#REF!</v>
      </c>
      <c r="AE117" s="116" t="e">
        <f t="shared" si="140"/>
        <v>#REF!</v>
      </c>
      <c r="AF117" s="116" t="e">
        <f t="shared" si="140"/>
        <v>#REF!</v>
      </c>
      <c r="AG117" s="116" t="e">
        <f t="shared" si="140"/>
        <v>#REF!</v>
      </c>
      <c r="AH117" s="116" t="e">
        <f t="shared" si="140"/>
        <v>#REF!</v>
      </c>
      <c r="AI117" s="116" t="e">
        <f t="shared" si="140"/>
        <v>#REF!</v>
      </c>
      <c r="AJ117" s="116" t="e">
        <f t="shared" si="140"/>
        <v>#REF!</v>
      </c>
      <c r="AK117" s="116" t="e">
        <f t="shared" si="140"/>
        <v>#REF!</v>
      </c>
      <c r="AL117" s="116" t="e">
        <f t="shared" si="140"/>
        <v>#REF!</v>
      </c>
      <c r="AM117" s="116" t="e">
        <f>AM116</f>
        <v>#REF!</v>
      </c>
      <c r="AN117" s="116" t="e">
        <f t="shared" ref="AN117:AX117" si="141">AM117+AN116</f>
        <v>#REF!</v>
      </c>
      <c r="AO117" s="116" t="e">
        <f t="shared" si="141"/>
        <v>#REF!</v>
      </c>
      <c r="AP117" s="116" t="e">
        <f t="shared" si="141"/>
        <v>#REF!</v>
      </c>
      <c r="AQ117" s="116" t="e">
        <f t="shared" si="141"/>
        <v>#REF!</v>
      </c>
      <c r="AR117" s="116" t="e">
        <f t="shared" si="141"/>
        <v>#REF!</v>
      </c>
      <c r="AS117" s="116" t="e">
        <f t="shared" si="141"/>
        <v>#REF!</v>
      </c>
      <c r="AT117" s="116" t="e">
        <f t="shared" si="141"/>
        <v>#REF!</v>
      </c>
      <c r="AU117" s="116" t="e">
        <f t="shared" si="141"/>
        <v>#REF!</v>
      </c>
      <c r="AV117" s="116" t="e">
        <f t="shared" si="141"/>
        <v>#REF!</v>
      </c>
      <c r="AW117" s="116" t="e">
        <f t="shared" si="141"/>
        <v>#REF!</v>
      </c>
      <c r="AX117" s="116" t="e">
        <f t="shared" si="141"/>
        <v>#REF!</v>
      </c>
      <c r="AY117" s="116" t="e">
        <f>AY116</f>
        <v>#REF!</v>
      </c>
      <c r="AZ117" s="116" t="e">
        <f t="shared" ref="AZ117:BJ117" si="142">AY117+AZ116</f>
        <v>#REF!</v>
      </c>
      <c r="BA117" s="116" t="e">
        <f t="shared" si="142"/>
        <v>#REF!</v>
      </c>
      <c r="BB117" s="116" t="e">
        <f t="shared" si="142"/>
        <v>#REF!</v>
      </c>
      <c r="BC117" s="116" t="e">
        <f t="shared" si="142"/>
        <v>#REF!</v>
      </c>
      <c r="BD117" s="116" t="e">
        <f t="shared" si="142"/>
        <v>#REF!</v>
      </c>
      <c r="BE117" s="116" t="e">
        <f t="shared" si="142"/>
        <v>#REF!</v>
      </c>
      <c r="BF117" s="116" t="e">
        <f t="shared" si="142"/>
        <v>#REF!</v>
      </c>
      <c r="BG117" s="116" t="e">
        <f t="shared" si="142"/>
        <v>#REF!</v>
      </c>
      <c r="BH117" s="116" t="e">
        <f t="shared" si="142"/>
        <v>#REF!</v>
      </c>
      <c r="BI117" s="116" t="e">
        <f t="shared" si="142"/>
        <v>#REF!</v>
      </c>
      <c r="BJ117" s="116" t="e">
        <f t="shared" si="142"/>
        <v>#REF!</v>
      </c>
      <c r="BK117" s="116" t="e">
        <f>BK116</f>
        <v>#REF!</v>
      </c>
      <c r="BL117" s="116" t="e">
        <f t="shared" ref="BL117:BV117" si="143">BK117+BL116</f>
        <v>#REF!</v>
      </c>
      <c r="BM117" s="116" t="e">
        <f t="shared" si="143"/>
        <v>#REF!</v>
      </c>
      <c r="BN117" s="116" t="e">
        <f t="shared" si="143"/>
        <v>#REF!</v>
      </c>
      <c r="BO117" s="116" t="e">
        <f t="shared" si="143"/>
        <v>#REF!</v>
      </c>
      <c r="BP117" s="116" t="e">
        <f t="shared" si="143"/>
        <v>#REF!</v>
      </c>
      <c r="BQ117" s="116" t="e">
        <f t="shared" si="143"/>
        <v>#REF!</v>
      </c>
      <c r="BR117" s="116" t="e">
        <f t="shared" si="143"/>
        <v>#REF!</v>
      </c>
      <c r="BS117" s="116" t="e">
        <f t="shared" si="143"/>
        <v>#REF!</v>
      </c>
      <c r="BT117" s="116" t="e">
        <f t="shared" si="143"/>
        <v>#REF!</v>
      </c>
      <c r="BU117" s="116" t="e">
        <f t="shared" si="143"/>
        <v>#REF!</v>
      </c>
      <c r="BV117" s="116" t="e">
        <f t="shared" si="143"/>
        <v>#REF!</v>
      </c>
      <c r="BW117" s="116" t="e">
        <f>BW116</f>
        <v>#REF!</v>
      </c>
      <c r="BX117" s="116" t="e">
        <f t="shared" ref="BX117:CH117" si="144">BW117+BX116</f>
        <v>#REF!</v>
      </c>
      <c r="BY117" s="116" t="e">
        <f t="shared" si="144"/>
        <v>#REF!</v>
      </c>
      <c r="BZ117" s="116" t="e">
        <f t="shared" si="144"/>
        <v>#REF!</v>
      </c>
      <c r="CA117" s="116" t="e">
        <f t="shared" si="144"/>
        <v>#REF!</v>
      </c>
      <c r="CB117" s="116" t="e">
        <f t="shared" si="144"/>
        <v>#REF!</v>
      </c>
      <c r="CC117" s="116" t="e">
        <f t="shared" si="144"/>
        <v>#REF!</v>
      </c>
      <c r="CD117" s="116" t="e">
        <f t="shared" si="144"/>
        <v>#REF!</v>
      </c>
      <c r="CE117" s="116" t="e">
        <f t="shared" si="144"/>
        <v>#REF!</v>
      </c>
      <c r="CF117" s="116" t="e">
        <f t="shared" si="144"/>
        <v>#REF!</v>
      </c>
      <c r="CG117" s="116" t="e">
        <f t="shared" si="144"/>
        <v>#REF!</v>
      </c>
      <c r="CH117" s="116" t="e">
        <f t="shared" si="144"/>
        <v>#REF!</v>
      </c>
      <c r="CI117" s="116" t="e">
        <f t="shared" ref="CI117" si="145">CH117+CI116</f>
        <v>#REF!</v>
      </c>
    </row>
    <row r="119" spans="1:104">
      <c r="A119" s="223" t="s">
        <v>119</v>
      </c>
      <c r="C119" s="116" t="e">
        <f>C96+C102+C108+C114</f>
        <v>#REF!</v>
      </c>
      <c r="D119" s="111"/>
      <c r="E119" s="111"/>
      <c r="F119" s="111"/>
      <c r="G119" s="111"/>
      <c r="H119" s="111"/>
      <c r="I119" s="111"/>
      <c r="J119" s="111"/>
      <c r="K119" s="111"/>
      <c r="L119" s="111"/>
      <c r="M119" s="111"/>
      <c r="N119" s="111"/>
      <c r="O119" s="116" t="e">
        <f>O96+O102+O108+O114</f>
        <v>#REF!</v>
      </c>
      <c r="P119" s="111"/>
      <c r="Q119" s="111"/>
      <c r="R119" s="111"/>
      <c r="S119" s="111"/>
      <c r="T119" s="111"/>
      <c r="U119" s="111"/>
      <c r="V119" s="111"/>
      <c r="W119" s="111"/>
      <c r="X119" s="111"/>
      <c r="Y119" s="111"/>
      <c r="Z119" s="111"/>
      <c r="AA119" s="116" t="e">
        <f>AA96+AA102+AA108+AA114</f>
        <v>#REF!</v>
      </c>
      <c r="AB119" s="111"/>
      <c r="AC119" s="111"/>
      <c r="AD119" s="111"/>
      <c r="AE119" s="111"/>
      <c r="AF119" s="111"/>
      <c r="AG119" s="111"/>
      <c r="AH119" s="111"/>
      <c r="AI119" s="111"/>
      <c r="AJ119" s="111"/>
      <c r="AK119" s="111"/>
      <c r="AL119" s="111"/>
      <c r="AM119" s="116" t="e">
        <f>AM96+AM102+AM108+AM114</f>
        <v>#REF!</v>
      </c>
      <c r="AN119" s="111"/>
      <c r="AO119" s="111"/>
      <c r="AP119" s="111"/>
      <c r="AQ119" s="111"/>
      <c r="AR119" s="111"/>
      <c r="AS119" s="111"/>
      <c r="AT119" s="111"/>
      <c r="AU119" s="111"/>
      <c r="AV119" s="111"/>
      <c r="AW119" s="111"/>
      <c r="AX119" s="111"/>
      <c r="AY119" s="116" t="e">
        <f>AY96+AY102+AY108+AY114</f>
        <v>#REF!</v>
      </c>
      <c r="AZ119" s="111"/>
      <c r="BA119" s="111"/>
      <c r="BB119" s="111"/>
      <c r="BC119" s="111"/>
      <c r="BD119" s="111"/>
      <c r="BE119" s="111"/>
      <c r="BF119" s="111"/>
      <c r="BG119" s="111"/>
      <c r="BH119" s="111"/>
      <c r="BI119" s="111"/>
      <c r="BJ119" s="111"/>
      <c r="BK119" s="116" t="e">
        <f>BK96+BK102+BK108+BK114</f>
        <v>#REF!</v>
      </c>
      <c r="BL119" s="111"/>
      <c r="BM119" s="111"/>
      <c r="BN119" s="111"/>
      <c r="BO119" s="111"/>
      <c r="BP119" s="111"/>
      <c r="BQ119" s="111"/>
      <c r="BR119" s="111"/>
      <c r="BS119" s="111"/>
      <c r="BT119" s="111"/>
      <c r="BU119" s="111"/>
      <c r="BV119" s="111"/>
      <c r="BW119" s="116" t="e">
        <f>BW96+BW102+BW108+BW114</f>
        <v>#REF!</v>
      </c>
      <c r="BX119" s="111"/>
      <c r="BY119" s="111"/>
      <c r="BZ119" s="111"/>
      <c r="CA119" s="111"/>
      <c r="CB119" s="111"/>
      <c r="CC119" s="111"/>
      <c r="CD119" s="111"/>
      <c r="CE119" s="111"/>
      <c r="CF119" s="111"/>
      <c r="CG119" s="111"/>
      <c r="CH119" s="111"/>
      <c r="CI119" s="111"/>
    </row>
    <row r="120" spans="1:104">
      <c r="A120" s="224" t="s">
        <v>113</v>
      </c>
      <c r="B120" s="111"/>
      <c r="C120" s="116" t="e">
        <f>C98+C104+C110+C116</f>
        <v>#REF!</v>
      </c>
      <c r="D120" s="116" t="e">
        <f t="shared" ref="D120:BO120" si="146">D98+D104+D110+D116</f>
        <v>#REF!</v>
      </c>
      <c r="E120" s="116" t="e">
        <f t="shared" si="146"/>
        <v>#REF!</v>
      </c>
      <c r="F120" s="116" t="e">
        <f t="shared" si="146"/>
        <v>#REF!</v>
      </c>
      <c r="G120" s="116" t="e">
        <f t="shared" si="146"/>
        <v>#REF!</v>
      </c>
      <c r="H120" s="116" t="e">
        <f t="shared" si="146"/>
        <v>#REF!</v>
      </c>
      <c r="I120" s="116" t="e">
        <f t="shared" si="146"/>
        <v>#REF!</v>
      </c>
      <c r="J120" s="116" t="e">
        <f t="shared" si="146"/>
        <v>#REF!</v>
      </c>
      <c r="K120" s="116" t="e">
        <f t="shared" si="146"/>
        <v>#REF!</v>
      </c>
      <c r="L120" s="116" t="e">
        <f t="shared" si="146"/>
        <v>#REF!</v>
      </c>
      <c r="M120" s="116" t="e">
        <f t="shared" si="146"/>
        <v>#REF!</v>
      </c>
      <c r="N120" s="116" t="e">
        <f t="shared" si="146"/>
        <v>#REF!</v>
      </c>
      <c r="O120" s="116" t="e">
        <f t="shared" si="146"/>
        <v>#REF!</v>
      </c>
      <c r="P120" s="116" t="e">
        <f t="shared" si="146"/>
        <v>#REF!</v>
      </c>
      <c r="Q120" s="116" t="e">
        <f t="shared" si="146"/>
        <v>#REF!</v>
      </c>
      <c r="R120" s="116" t="e">
        <f t="shared" si="146"/>
        <v>#REF!</v>
      </c>
      <c r="S120" s="116" t="e">
        <f t="shared" si="146"/>
        <v>#REF!</v>
      </c>
      <c r="T120" s="116" t="e">
        <f t="shared" si="146"/>
        <v>#REF!</v>
      </c>
      <c r="U120" s="116" t="e">
        <f t="shared" si="146"/>
        <v>#REF!</v>
      </c>
      <c r="V120" s="116" t="e">
        <f t="shared" si="146"/>
        <v>#REF!</v>
      </c>
      <c r="W120" s="116" t="e">
        <f t="shared" si="146"/>
        <v>#REF!</v>
      </c>
      <c r="X120" s="116" t="e">
        <f t="shared" si="146"/>
        <v>#REF!</v>
      </c>
      <c r="Y120" s="116" t="e">
        <f t="shared" si="146"/>
        <v>#REF!</v>
      </c>
      <c r="Z120" s="116" t="e">
        <f t="shared" si="146"/>
        <v>#REF!</v>
      </c>
      <c r="AA120" s="116" t="e">
        <f t="shared" si="146"/>
        <v>#REF!</v>
      </c>
      <c r="AB120" s="116" t="e">
        <f t="shared" si="146"/>
        <v>#REF!</v>
      </c>
      <c r="AC120" s="116" t="e">
        <f t="shared" si="146"/>
        <v>#REF!</v>
      </c>
      <c r="AD120" s="116" t="e">
        <f t="shared" si="146"/>
        <v>#REF!</v>
      </c>
      <c r="AE120" s="116" t="e">
        <f t="shared" si="146"/>
        <v>#REF!</v>
      </c>
      <c r="AF120" s="116" t="e">
        <f t="shared" si="146"/>
        <v>#REF!</v>
      </c>
      <c r="AG120" s="116" t="e">
        <f t="shared" si="146"/>
        <v>#REF!</v>
      </c>
      <c r="AH120" s="116" t="e">
        <f t="shared" si="146"/>
        <v>#REF!</v>
      </c>
      <c r="AI120" s="116" t="e">
        <f t="shared" si="146"/>
        <v>#REF!</v>
      </c>
      <c r="AJ120" s="116" t="e">
        <f t="shared" si="146"/>
        <v>#REF!</v>
      </c>
      <c r="AK120" s="116" t="e">
        <f t="shared" si="146"/>
        <v>#REF!</v>
      </c>
      <c r="AL120" s="116" t="e">
        <f t="shared" si="146"/>
        <v>#REF!</v>
      </c>
      <c r="AM120" s="116" t="e">
        <f t="shared" si="146"/>
        <v>#REF!</v>
      </c>
      <c r="AN120" s="116" t="e">
        <f t="shared" si="146"/>
        <v>#REF!</v>
      </c>
      <c r="AO120" s="116" t="e">
        <f t="shared" si="146"/>
        <v>#REF!</v>
      </c>
      <c r="AP120" s="116" t="e">
        <f t="shared" si="146"/>
        <v>#REF!</v>
      </c>
      <c r="AQ120" s="116" t="e">
        <f t="shared" si="146"/>
        <v>#REF!</v>
      </c>
      <c r="AR120" s="116" t="e">
        <f t="shared" si="146"/>
        <v>#REF!</v>
      </c>
      <c r="AS120" s="116" t="e">
        <f t="shared" si="146"/>
        <v>#REF!</v>
      </c>
      <c r="AT120" s="116" t="e">
        <f t="shared" si="146"/>
        <v>#REF!</v>
      </c>
      <c r="AU120" s="116" t="e">
        <f t="shared" si="146"/>
        <v>#REF!</v>
      </c>
      <c r="AV120" s="116" t="e">
        <f t="shared" si="146"/>
        <v>#REF!</v>
      </c>
      <c r="AW120" s="116" t="e">
        <f t="shared" si="146"/>
        <v>#REF!</v>
      </c>
      <c r="AX120" s="116" t="e">
        <f t="shared" si="146"/>
        <v>#REF!</v>
      </c>
      <c r="AY120" s="116" t="e">
        <f t="shared" si="146"/>
        <v>#REF!</v>
      </c>
      <c r="AZ120" s="116" t="e">
        <f t="shared" si="146"/>
        <v>#REF!</v>
      </c>
      <c r="BA120" s="116" t="e">
        <f t="shared" si="146"/>
        <v>#REF!</v>
      </c>
      <c r="BB120" s="116" t="e">
        <f t="shared" si="146"/>
        <v>#REF!</v>
      </c>
      <c r="BC120" s="116" t="e">
        <f t="shared" si="146"/>
        <v>#REF!</v>
      </c>
      <c r="BD120" s="116" t="e">
        <f t="shared" si="146"/>
        <v>#REF!</v>
      </c>
      <c r="BE120" s="116" t="e">
        <f t="shared" si="146"/>
        <v>#REF!</v>
      </c>
      <c r="BF120" s="116" t="e">
        <f t="shared" si="146"/>
        <v>#REF!</v>
      </c>
      <c r="BG120" s="116" t="e">
        <f t="shared" si="146"/>
        <v>#REF!</v>
      </c>
      <c r="BH120" s="116" t="e">
        <f t="shared" si="146"/>
        <v>#REF!</v>
      </c>
      <c r="BI120" s="116" t="e">
        <f t="shared" si="146"/>
        <v>#REF!</v>
      </c>
      <c r="BJ120" s="116" t="e">
        <f t="shared" si="146"/>
        <v>#REF!</v>
      </c>
      <c r="BK120" s="116" t="e">
        <f t="shared" si="146"/>
        <v>#REF!</v>
      </c>
      <c r="BL120" s="116" t="e">
        <f t="shared" si="146"/>
        <v>#REF!</v>
      </c>
      <c r="BM120" s="116" t="e">
        <f t="shared" si="146"/>
        <v>#REF!</v>
      </c>
      <c r="BN120" s="116" t="e">
        <f t="shared" si="146"/>
        <v>#REF!</v>
      </c>
      <c r="BO120" s="116" t="e">
        <f t="shared" si="146"/>
        <v>#REF!</v>
      </c>
      <c r="BP120" s="116" t="e">
        <f t="shared" ref="BP120:CH120" si="147">BP98+BP104+BP110+BP116</f>
        <v>#REF!</v>
      </c>
      <c r="BQ120" s="116" t="e">
        <f t="shared" si="147"/>
        <v>#REF!</v>
      </c>
      <c r="BR120" s="116" t="e">
        <f t="shared" si="147"/>
        <v>#REF!</v>
      </c>
      <c r="BS120" s="116" t="e">
        <f t="shared" si="147"/>
        <v>#REF!</v>
      </c>
      <c r="BT120" s="116" t="e">
        <f t="shared" si="147"/>
        <v>#REF!</v>
      </c>
      <c r="BU120" s="116" t="e">
        <f t="shared" si="147"/>
        <v>#REF!</v>
      </c>
      <c r="BV120" s="116" t="e">
        <f t="shared" si="147"/>
        <v>#REF!</v>
      </c>
      <c r="BW120" s="116" t="e">
        <f t="shared" si="147"/>
        <v>#REF!</v>
      </c>
      <c r="BX120" s="116" t="e">
        <f t="shared" si="147"/>
        <v>#REF!</v>
      </c>
      <c r="BY120" s="116" t="e">
        <f t="shared" si="147"/>
        <v>#REF!</v>
      </c>
      <c r="BZ120" s="116" t="e">
        <f t="shared" si="147"/>
        <v>#REF!</v>
      </c>
      <c r="CA120" s="116" t="e">
        <f t="shared" si="147"/>
        <v>#REF!</v>
      </c>
      <c r="CB120" s="116" t="e">
        <f t="shared" si="147"/>
        <v>#REF!</v>
      </c>
      <c r="CC120" s="116" t="e">
        <f t="shared" si="147"/>
        <v>#REF!</v>
      </c>
      <c r="CD120" s="116" t="e">
        <f t="shared" si="147"/>
        <v>#REF!</v>
      </c>
      <c r="CE120" s="116" t="e">
        <f t="shared" si="147"/>
        <v>#REF!</v>
      </c>
      <c r="CF120" s="116" t="e">
        <f t="shared" si="147"/>
        <v>#REF!</v>
      </c>
      <c r="CG120" s="116" t="e">
        <f t="shared" si="147"/>
        <v>#REF!</v>
      </c>
      <c r="CH120" s="116" t="e">
        <f t="shared" si="147"/>
        <v>#REF!</v>
      </c>
      <c r="CI120" s="116" t="e">
        <f t="shared" ref="CI120" si="148">CI98+CI104+CI110+CI116</f>
        <v>#REF!</v>
      </c>
    </row>
    <row r="121" spans="1:104">
      <c r="A121" s="224" t="s">
        <v>114</v>
      </c>
      <c r="B121" s="111"/>
      <c r="C121" s="116" t="e">
        <f>C99+C105+C111+C117</f>
        <v>#REF!</v>
      </c>
      <c r="D121" s="116" t="e">
        <f t="shared" ref="D121:BO121" si="149">D99+D105+D111+D117</f>
        <v>#REF!</v>
      </c>
      <c r="E121" s="116" t="e">
        <f t="shared" si="149"/>
        <v>#REF!</v>
      </c>
      <c r="F121" s="116" t="e">
        <f t="shared" si="149"/>
        <v>#REF!</v>
      </c>
      <c r="G121" s="116" t="e">
        <f t="shared" si="149"/>
        <v>#REF!</v>
      </c>
      <c r="H121" s="116" t="e">
        <f t="shared" si="149"/>
        <v>#REF!</v>
      </c>
      <c r="I121" s="116" t="e">
        <f t="shared" si="149"/>
        <v>#REF!</v>
      </c>
      <c r="J121" s="116" t="e">
        <f t="shared" si="149"/>
        <v>#REF!</v>
      </c>
      <c r="K121" s="116" t="e">
        <f t="shared" si="149"/>
        <v>#REF!</v>
      </c>
      <c r="L121" s="116" t="e">
        <f t="shared" si="149"/>
        <v>#REF!</v>
      </c>
      <c r="M121" s="116" t="e">
        <f t="shared" si="149"/>
        <v>#REF!</v>
      </c>
      <c r="N121" s="116" t="e">
        <f t="shared" si="149"/>
        <v>#REF!</v>
      </c>
      <c r="O121" s="116" t="e">
        <f t="shared" si="149"/>
        <v>#REF!</v>
      </c>
      <c r="P121" s="116" t="e">
        <f t="shared" si="149"/>
        <v>#REF!</v>
      </c>
      <c r="Q121" s="116" t="e">
        <f t="shared" si="149"/>
        <v>#REF!</v>
      </c>
      <c r="R121" s="116" t="e">
        <f t="shared" si="149"/>
        <v>#REF!</v>
      </c>
      <c r="S121" s="116" t="e">
        <f t="shared" si="149"/>
        <v>#REF!</v>
      </c>
      <c r="T121" s="116" t="e">
        <f t="shared" si="149"/>
        <v>#REF!</v>
      </c>
      <c r="U121" s="116" t="e">
        <f t="shared" si="149"/>
        <v>#REF!</v>
      </c>
      <c r="V121" s="116" t="e">
        <f t="shared" si="149"/>
        <v>#REF!</v>
      </c>
      <c r="W121" s="116" t="e">
        <f t="shared" si="149"/>
        <v>#REF!</v>
      </c>
      <c r="X121" s="116" t="e">
        <f t="shared" si="149"/>
        <v>#REF!</v>
      </c>
      <c r="Y121" s="116" t="e">
        <f t="shared" si="149"/>
        <v>#REF!</v>
      </c>
      <c r="Z121" s="116" t="e">
        <f t="shared" si="149"/>
        <v>#REF!</v>
      </c>
      <c r="AA121" s="116" t="e">
        <f t="shared" si="149"/>
        <v>#REF!</v>
      </c>
      <c r="AB121" s="116" t="e">
        <f t="shared" si="149"/>
        <v>#REF!</v>
      </c>
      <c r="AC121" s="116" t="e">
        <f t="shared" si="149"/>
        <v>#REF!</v>
      </c>
      <c r="AD121" s="116" t="e">
        <f t="shared" si="149"/>
        <v>#REF!</v>
      </c>
      <c r="AE121" s="116" t="e">
        <f t="shared" si="149"/>
        <v>#REF!</v>
      </c>
      <c r="AF121" s="116" t="e">
        <f t="shared" si="149"/>
        <v>#REF!</v>
      </c>
      <c r="AG121" s="116" t="e">
        <f t="shared" si="149"/>
        <v>#REF!</v>
      </c>
      <c r="AH121" s="116" t="e">
        <f t="shared" si="149"/>
        <v>#REF!</v>
      </c>
      <c r="AI121" s="116" t="e">
        <f t="shared" si="149"/>
        <v>#REF!</v>
      </c>
      <c r="AJ121" s="116" t="e">
        <f t="shared" si="149"/>
        <v>#REF!</v>
      </c>
      <c r="AK121" s="116" t="e">
        <f t="shared" si="149"/>
        <v>#REF!</v>
      </c>
      <c r="AL121" s="116" t="e">
        <f t="shared" si="149"/>
        <v>#REF!</v>
      </c>
      <c r="AM121" s="116" t="e">
        <f t="shared" si="149"/>
        <v>#REF!</v>
      </c>
      <c r="AN121" s="116" t="e">
        <f t="shared" si="149"/>
        <v>#REF!</v>
      </c>
      <c r="AO121" s="116" t="e">
        <f t="shared" si="149"/>
        <v>#REF!</v>
      </c>
      <c r="AP121" s="116" t="e">
        <f t="shared" si="149"/>
        <v>#REF!</v>
      </c>
      <c r="AQ121" s="116" t="e">
        <f t="shared" si="149"/>
        <v>#REF!</v>
      </c>
      <c r="AR121" s="116" t="e">
        <f t="shared" si="149"/>
        <v>#REF!</v>
      </c>
      <c r="AS121" s="116" t="e">
        <f t="shared" si="149"/>
        <v>#REF!</v>
      </c>
      <c r="AT121" s="116" t="e">
        <f t="shared" si="149"/>
        <v>#REF!</v>
      </c>
      <c r="AU121" s="116" t="e">
        <f t="shared" si="149"/>
        <v>#REF!</v>
      </c>
      <c r="AV121" s="116" t="e">
        <f t="shared" si="149"/>
        <v>#REF!</v>
      </c>
      <c r="AW121" s="116" t="e">
        <f t="shared" si="149"/>
        <v>#REF!</v>
      </c>
      <c r="AX121" s="116" t="e">
        <f t="shared" si="149"/>
        <v>#REF!</v>
      </c>
      <c r="AY121" s="116" t="e">
        <f t="shared" si="149"/>
        <v>#REF!</v>
      </c>
      <c r="AZ121" s="116" t="e">
        <f t="shared" si="149"/>
        <v>#REF!</v>
      </c>
      <c r="BA121" s="116" t="e">
        <f t="shared" si="149"/>
        <v>#REF!</v>
      </c>
      <c r="BB121" s="116" t="e">
        <f t="shared" si="149"/>
        <v>#REF!</v>
      </c>
      <c r="BC121" s="116" t="e">
        <f t="shared" si="149"/>
        <v>#REF!</v>
      </c>
      <c r="BD121" s="116" t="e">
        <f t="shared" si="149"/>
        <v>#REF!</v>
      </c>
      <c r="BE121" s="116" t="e">
        <f t="shared" si="149"/>
        <v>#REF!</v>
      </c>
      <c r="BF121" s="116" t="e">
        <f t="shared" si="149"/>
        <v>#REF!</v>
      </c>
      <c r="BG121" s="116" t="e">
        <f t="shared" si="149"/>
        <v>#REF!</v>
      </c>
      <c r="BH121" s="116" t="e">
        <f t="shared" si="149"/>
        <v>#REF!</v>
      </c>
      <c r="BI121" s="116" t="e">
        <f t="shared" si="149"/>
        <v>#REF!</v>
      </c>
      <c r="BJ121" s="116" t="e">
        <f t="shared" si="149"/>
        <v>#REF!</v>
      </c>
      <c r="BK121" s="116" t="e">
        <f t="shared" si="149"/>
        <v>#REF!</v>
      </c>
      <c r="BL121" s="116" t="e">
        <f t="shared" si="149"/>
        <v>#REF!</v>
      </c>
      <c r="BM121" s="116" t="e">
        <f t="shared" si="149"/>
        <v>#REF!</v>
      </c>
      <c r="BN121" s="116" t="e">
        <f t="shared" si="149"/>
        <v>#REF!</v>
      </c>
      <c r="BO121" s="116" t="e">
        <f t="shared" si="149"/>
        <v>#REF!</v>
      </c>
      <c r="BP121" s="116" t="e">
        <f t="shared" ref="BP121:CH121" si="150">BP99+BP105+BP111+BP117</f>
        <v>#REF!</v>
      </c>
      <c r="BQ121" s="116" t="e">
        <f t="shared" si="150"/>
        <v>#REF!</v>
      </c>
      <c r="BR121" s="116" t="e">
        <f t="shared" si="150"/>
        <v>#REF!</v>
      </c>
      <c r="BS121" s="116" t="e">
        <f t="shared" si="150"/>
        <v>#REF!</v>
      </c>
      <c r="BT121" s="116" t="e">
        <f t="shared" si="150"/>
        <v>#REF!</v>
      </c>
      <c r="BU121" s="116" t="e">
        <f t="shared" si="150"/>
        <v>#REF!</v>
      </c>
      <c r="BV121" s="116" t="e">
        <f t="shared" si="150"/>
        <v>#REF!</v>
      </c>
      <c r="BW121" s="116" t="e">
        <f t="shared" si="150"/>
        <v>#REF!</v>
      </c>
      <c r="BX121" s="116" t="e">
        <f t="shared" si="150"/>
        <v>#REF!</v>
      </c>
      <c r="BY121" s="116" t="e">
        <f t="shared" si="150"/>
        <v>#REF!</v>
      </c>
      <c r="BZ121" s="116" t="e">
        <f t="shared" si="150"/>
        <v>#REF!</v>
      </c>
      <c r="CA121" s="116" t="e">
        <f t="shared" si="150"/>
        <v>#REF!</v>
      </c>
      <c r="CB121" s="116" t="e">
        <f t="shared" si="150"/>
        <v>#REF!</v>
      </c>
      <c r="CC121" s="116" t="e">
        <f t="shared" si="150"/>
        <v>#REF!</v>
      </c>
      <c r="CD121" s="116" t="e">
        <f t="shared" si="150"/>
        <v>#REF!</v>
      </c>
      <c r="CE121" s="116" t="e">
        <f t="shared" si="150"/>
        <v>#REF!</v>
      </c>
      <c r="CF121" s="116" t="e">
        <f t="shared" si="150"/>
        <v>#REF!</v>
      </c>
      <c r="CG121" s="116" t="e">
        <f t="shared" si="150"/>
        <v>#REF!</v>
      </c>
      <c r="CH121" s="116" t="e">
        <f t="shared" si="150"/>
        <v>#REF!</v>
      </c>
      <c r="CI121" s="116" t="e">
        <f t="shared" ref="CI121" si="151">CI99+CI105+CI111+CI117</f>
        <v>#REF!</v>
      </c>
    </row>
    <row r="123" spans="1:104">
      <c r="C123" s="130" t="s">
        <v>303</v>
      </c>
      <c r="D123" s="130" t="s">
        <v>304</v>
      </c>
      <c r="E123" s="130" t="s">
        <v>305</v>
      </c>
      <c r="F123" s="130" t="s">
        <v>306</v>
      </c>
      <c r="G123" s="130" t="s">
        <v>307</v>
      </c>
      <c r="H123" s="130" t="s">
        <v>308</v>
      </c>
      <c r="I123" s="130" t="s">
        <v>309</v>
      </c>
      <c r="J123" s="130" t="s">
        <v>310</v>
      </c>
      <c r="K123" s="130" t="s">
        <v>311</v>
      </c>
      <c r="L123" s="130" t="s">
        <v>312</v>
      </c>
      <c r="M123" s="130" t="s">
        <v>313</v>
      </c>
      <c r="N123" s="130" t="s">
        <v>227</v>
      </c>
    </row>
    <row r="124" spans="1:104" s="77" customFormat="1">
      <c r="B124" s="77" t="s">
        <v>120</v>
      </c>
      <c r="C124" s="126" t="e">
        <f>B9</f>
        <v>#REF!</v>
      </c>
      <c r="D124" s="126" t="e">
        <f>C137</f>
        <v>#REF!</v>
      </c>
      <c r="E124" s="126" t="e">
        <f t="shared" ref="E124:W124" si="152">D137</f>
        <v>#REF!</v>
      </c>
      <c r="F124" s="126" t="e">
        <f t="shared" si="152"/>
        <v>#REF!</v>
      </c>
      <c r="G124" s="126" t="e">
        <f t="shared" si="152"/>
        <v>#REF!</v>
      </c>
      <c r="H124" s="126" t="e">
        <f t="shared" si="152"/>
        <v>#REF!</v>
      </c>
      <c r="I124" s="126" t="e">
        <f t="shared" si="152"/>
        <v>#REF!</v>
      </c>
      <c r="J124" s="126" t="e">
        <f t="shared" si="152"/>
        <v>#REF!</v>
      </c>
      <c r="K124" s="126" t="e">
        <f t="shared" si="152"/>
        <v>#REF!</v>
      </c>
      <c r="L124" s="126" t="e">
        <f t="shared" si="152"/>
        <v>#REF!</v>
      </c>
      <c r="M124" s="126" t="e">
        <f t="shared" si="152"/>
        <v>#REF!</v>
      </c>
      <c r="N124" s="126" t="e">
        <f t="shared" si="152"/>
        <v>#REF!</v>
      </c>
      <c r="O124" s="126" t="e">
        <f t="shared" si="152"/>
        <v>#REF!</v>
      </c>
      <c r="P124" s="126" t="e">
        <f t="shared" si="152"/>
        <v>#REF!</v>
      </c>
      <c r="Q124" s="126" t="e">
        <f t="shared" si="152"/>
        <v>#REF!</v>
      </c>
      <c r="R124" s="126" t="e">
        <f t="shared" si="152"/>
        <v>#REF!</v>
      </c>
      <c r="S124" s="126" t="e">
        <f t="shared" si="152"/>
        <v>#REF!</v>
      </c>
      <c r="T124" s="126" t="e">
        <f t="shared" si="152"/>
        <v>#REF!</v>
      </c>
      <c r="U124" s="126" t="e">
        <f t="shared" si="152"/>
        <v>#REF!</v>
      </c>
      <c r="V124" s="126" t="e">
        <f t="shared" si="152"/>
        <v>#REF!</v>
      </c>
      <c r="W124" s="126" t="e">
        <f t="shared" si="152"/>
        <v>#REF!</v>
      </c>
      <c r="X124" s="126" t="e">
        <f t="shared" ref="X124" si="153">W137</f>
        <v>#REF!</v>
      </c>
      <c r="Y124" s="126" t="e">
        <f t="shared" ref="Y124" si="154">X137</f>
        <v>#REF!</v>
      </c>
      <c r="Z124" s="126" t="e">
        <f t="shared" ref="Z124" si="155">Y137</f>
        <v>#REF!</v>
      </c>
      <c r="AA124" s="126" t="e">
        <f t="shared" ref="AA124" si="156">Z137</f>
        <v>#REF!</v>
      </c>
      <c r="AB124" s="126" t="e">
        <f t="shared" ref="AB124" si="157">AA137</f>
        <v>#REF!</v>
      </c>
      <c r="AC124" s="126" t="e">
        <f t="shared" ref="AC124" si="158">AB137</f>
        <v>#REF!</v>
      </c>
      <c r="AD124" s="126" t="e">
        <f t="shared" ref="AD124" si="159">AC137</f>
        <v>#REF!</v>
      </c>
      <c r="AE124" s="126" t="e">
        <f t="shared" ref="AE124" si="160">AD137</f>
        <v>#REF!</v>
      </c>
      <c r="AF124" s="126" t="e">
        <f t="shared" ref="AF124" si="161">AE137</f>
        <v>#REF!</v>
      </c>
      <c r="AG124" s="126" t="e">
        <f t="shared" ref="AG124" si="162">AF137</f>
        <v>#REF!</v>
      </c>
      <c r="AH124" s="126" t="e">
        <f t="shared" ref="AH124" si="163">AG137</f>
        <v>#REF!</v>
      </c>
      <c r="AI124" s="126" t="e">
        <f t="shared" ref="AI124" si="164">AH137</f>
        <v>#REF!</v>
      </c>
      <c r="AJ124" s="126" t="e">
        <f t="shared" ref="AJ124" si="165">AI137</f>
        <v>#REF!</v>
      </c>
      <c r="AK124" s="126" t="e">
        <f t="shared" ref="AK124" si="166">AJ137</f>
        <v>#REF!</v>
      </c>
      <c r="AL124" s="126" t="e">
        <f t="shared" ref="AL124" si="167">AK137</f>
        <v>#REF!</v>
      </c>
      <c r="AM124" s="126" t="e">
        <f t="shared" ref="AM124" si="168">AL137</f>
        <v>#REF!</v>
      </c>
      <c r="AN124" s="126" t="e">
        <f t="shared" ref="AN124" si="169">AM137</f>
        <v>#REF!</v>
      </c>
      <c r="AO124" s="126" t="e">
        <f t="shared" ref="AO124" si="170">AN137</f>
        <v>#REF!</v>
      </c>
      <c r="AP124" s="126" t="e">
        <f t="shared" ref="AP124" si="171">AO137</f>
        <v>#REF!</v>
      </c>
      <c r="AQ124" s="126" t="e">
        <f t="shared" ref="AQ124" si="172">AP137</f>
        <v>#REF!</v>
      </c>
      <c r="AR124" s="126" t="e">
        <f t="shared" ref="AR124" si="173">AQ137</f>
        <v>#REF!</v>
      </c>
      <c r="AS124" s="126" t="e">
        <f t="shared" ref="AS124" si="174">AR137</f>
        <v>#REF!</v>
      </c>
      <c r="AT124" s="126" t="e">
        <f t="shared" ref="AT124" si="175">AS137</f>
        <v>#REF!</v>
      </c>
      <c r="AU124" s="126" t="e">
        <f t="shared" ref="AU124" si="176">AT137</f>
        <v>#REF!</v>
      </c>
      <c r="AV124" s="126" t="e">
        <f t="shared" ref="AV124" si="177">AU137</f>
        <v>#REF!</v>
      </c>
      <c r="AW124" s="126" t="e">
        <f t="shared" ref="AW124" si="178">AV137</f>
        <v>#REF!</v>
      </c>
      <c r="AX124" s="126" t="e">
        <f t="shared" ref="AX124" si="179">AW137</f>
        <v>#REF!</v>
      </c>
      <c r="AY124" s="126" t="e">
        <f t="shared" ref="AY124" si="180">AX137</f>
        <v>#REF!</v>
      </c>
      <c r="AZ124" s="126" t="e">
        <f t="shared" ref="AZ124" si="181">AY137</f>
        <v>#REF!</v>
      </c>
      <c r="BA124" s="126" t="e">
        <f t="shared" ref="BA124" si="182">AZ137</f>
        <v>#REF!</v>
      </c>
      <c r="BB124" s="126" t="e">
        <f t="shared" ref="BB124" si="183">BA137</f>
        <v>#REF!</v>
      </c>
      <c r="BC124" s="126" t="e">
        <f t="shared" ref="BC124" si="184">BB137</f>
        <v>#REF!</v>
      </c>
      <c r="BD124" s="126" t="e">
        <f t="shared" ref="BD124" si="185">BC137</f>
        <v>#REF!</v>
      </c>
      <c r="BE124" s="126" t="e">
        <f t="shared" ref="BE124" si="186">BD137</f>
        <v>#REF!</v>
      </c>
      <c r="BF124" s="126" t="e">
        <f t="shared" ref="BF124" si="187">BE137</f>
        <v>#REF!</v>
      </c>
      <c r="BG124" s="126" t="e">
        <f t="shared" ref="BG124" si="188">BF137</f>
        <v>#REF!</v>
      </c>
      <c r="BH124" s="126" t="e">
        <f t="shared" ref="BH124" si="189">BG137</f>
        <v>#REF!</v>
      </c>
      <c r="BI124" s="126" t="e">
        <f t="shared" ref="BI124" si="190">BH137</f>
        <v>#REF!</v>
      </c>
      <c r="BJ124" s="126" t="e">
        <f t="shared" ref="BJ124" si="191">BI137</f>
        <v>#REF!</v>
      </c>
      <c r="BK124" s="126" t="e">
        <f t="shared" ref="BK124" si="192">BJ137</f>
        <v>#REF!</v>
      </c>
      <c r="BL124" s="126" t="e">
        <f t="shared" ref="BL124" si="193">BK137</f>
        <v>#REF!</v>
      </c>
      <c r="BM124" s="126" t="e">
        <f t="shared" ref="BM124" si="194">BL137</f>
        <v>#REF!</v>
      </c>
      <c r="BN124" s="126" t="e">
        <f t="shared" ref="BN124" si="195">BM137</f>
        <v>#REF!</v>
      </c>
      <c r="BO124" s="126" t="e">
        <f t="shared" ref="BO124" si="196">BN137</f>
        <v>#REF!</v>
      </c>
      <c r="BP124" s="126" t="e">
        <f t="shared" ref="BP124" si="197">BO137</f>
        <v>#REF!</v>
      </c>
      <c r="BQ124" s="126" t="e">
        <f t="shared" ref="BQ124" si="198">BP137</f>
        <v>#REF!</v>
      </c>
      <c r="BR124" s="126" t="e">
        <f t="shared" ref="BR124" si="199">BQ137</f>
        <v>#REF!</v>
      </c>
      <c r="BS124" s="126" t="e">
        <f t="shared" ref="BS124" si="200">BR137</f>
        <v>#REF!</v>
      </c>
      <c r="BT124" s="126" t="e">
        <f t="shared" ref="BT124" si="201">BS137</f>
        <v>#REF!</v>
      </c>
      <c r="BU124" s="126" t="e">
        <f t="shared" ref="BU124" si="202">BT137</f>
        <v>#REF!</v>
      </c>
      <c r="BV124" s="126" t="e">
        <f t="shared" ref="BV124" si="203">BU137</f>
        <v>#REF!</v>
      </c>
      <c r="BW124" s="126" t="e">
        <f t="shared" ref="BW124" si="204">BV137</f>
        <v>#REF!</v>
      </c>
      <c r="BX124" s="126" t="e">
        <f t="shared" ref="BX124" si="205">BW137</f>
        <v>#REF!</v>
      </c>
      <c r="BY124" s="126" t="e">
        <f t="shared" ref="BY124" si="206">BX137</f>
        <v>#REF!</v>
      </c>
      <c r="BZ124" s="126" t="e">
        <f t="shared" ref="BZ124" si="207">BY137</f>
        <v>#REF!</v>
      </c>
      <c r="CA124" s="126" t="e">
        <f t="shared" ref="CA124" si="208">BZ137</f>
        <v>#REF!</v>
      </c>
      <c r="CB124" s="126" t="e">
        <f t="shared" ref="CB124" si="209">CA137</f>
        <v>#REF!</v>
      </c>
      <c r="CC124" s="126" t="e">
        <f t="shared" ref="CC124" si="210">CB137</f>
        <v>#REF!</v>
      </c>
      <c r="CD124" s="126" t="e">
        <f t="shared" ref="CD124" si="211">CC137</f>
        <v>#REF!</v>
      </c>
      <c r="CE124" s="126" t="e">
        <f t="shared" ref="CE124" si="212">CD137</f>
        <v>#REF!</v>
      </c>
      <c r="CF124" s="126" t="e">
        <f t="shared" ref="CF124" si="213">CE137</f>
        <v>#REF!</v>
      </c>
      <c r="CG124" s="126" t="e">
        <f t="shared" ref="CG124" si="214">CF137</f>
        <v>#REF!</v>
      </c>
      <c r="CH124" s="126" t="e">
        <f t="shared" ref="CH124" si="215">CG137</f>
        <v>#REF!</v>
      </c>
      <c r="CI124" s="126" t="e">
        <f t="shared" ref="CI124" si="216">CH137</f>
        <v>#REF!</v>
      </c>
      <c r="CJ124"/>
      <c r="CK124"/>
      <c r="CL124"/>
      <c r="CM124"/>
      <c r="CN124"/>
      <c r="CO124"/>
      <c r="CP124"/>
      <c r="CQ124"/>
      <c r="CR124"/>
      <c r="CS124"/>
      <c r="CT124"/>
      <c r="CU124"/>
      <c r="CV124"/>
      <c r="CW124"/>
      <c r="CX124"/>
      <c r="CY124"/>
      <c r="CZ124"/>
    </row>
    <row r="125" spans="1:104">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row>
    <row r="126" spans="1:104">
      <c r="B126" t="s">
        <v>6</v>
      </c>
      <c r="C126" s="13" t="e">
        <f>C76</f>
        <v>#REF!</v>
      </c>
      <c r="D126" s="13" t="e">
        <f t="shared" ref="D126:BO126" si="217">D76</f>
        <v>#REF!</v>
      </c>
      <c r="E126" s="13" t="e">
        <f t="shared" si="217"/>
        <v>#REF!</v>
      </c>
      <c r="F126" s="13" t="e">
        <f t="shared" si="217"/>
        <v>#REF!</v>
      </c>
      <c r="G126" s="13" t="e">
        <f t="shared" si="217"/>
        <v>#REF!</v>
      </c>
      <c r="H126" s="13" t="e">
        <f t="shared" si="217"/>
        <v>#REF!</v>
      </c>
      <c r="I126" s="13" t="e">
        <f t="shared" si="217"/>
        <v>#REF!</v>
      </c>
      <c r="J126" s="13" t="e">
        <f t="shared" si="217"/>
        <v>#REF!</v>
      </c>
      <c r="K126" s="13" t="e">
        <f t="shared" si="217"/>
        <v>#REF!</v>
      </c>
      <c r="L126" s="13" t="e">
        <f t="shared" si="217"/>
        <v>#REF!</v>
      </c>
      <c r="M126" s="13" t="e">
        <f t="shared" si="217"/>
        <v>#REF!</v>
      </c>
      <c r="N126" s="13" t="e">
        <f t="shared" si="217"/>
        <v>#REF!</v>
      </c>
      <c r="O126" s="13" t="e">
        <f t="shared" si="217"/>
        <v>#REF!</v>
      </c>
      <c r="P126" s="13" t="e">
        <f t="shared" si="217"/>
        <v>#REF!</v>
      </c>
      <c r="Q126" s="13" t="e">
        <f t="shared" si="217"/>
        <v>#REF!</v>
      </c>
      <c r="R126" s="13" t="e">
        <f t="shared" si="217"/>
        <v>#REF!</v>
      </c>
      <c r="S126" s="13" t="e">
        <f t="shared" si="217"/>
        <v>#REF!</v>
      </c>
      <c r="T126" s="13" t="e">
        <f t="shared" si="217"/>
        <v>#REF!</v>
      </c>
      <c r="U126" s="13" t="e">
        <f t="shared" si="217"/>
        <v>#REF!</v>
      </c>
      <c r="V126" s="13" t="e">
        <f t="shared" si="217"/>
        <v>#REF!</v>
      </c>
      <c r="W126" s="13" t="e">
        <f t="shared" si="217"/>
        <v>#REF!</v>
      </c>
      <c r="X126" s="13" t="e">
        <f t="shared" si="217"/>
        <v>#REF!</v>
      </c>
      <c r="Y126" s="13" t="e">
        <f t="shared" si="217"/>
        <v>#REF!</v>
      </c>
      <c r="Z126" s="13" t="e">
        <f t="shared" si="217"/>
        <v>#REF!</v>
      </c>
      <c r="AA126" s="13" t="e">
        <f t="shared" si="217"/>
        <v>#REF!</v>
      </c>
      <c r="AB126" s="13" t="e">
        <f t="shared" si="217"/>
        <v>#REF!</v>
      </c>
      <c r="AC126" s="13" t="e">
        <f t="shared" si="217"/>
        <v>#REF!</v>
      </c>
      <c r="AD126" s="13" t="e">
        <f t="shared" si="217"/>
        <v>#REF!</v>
      </c>
      <c r="AE126" s="13" t="e">
        <f t="shared" si="217"/>
        <v>#REF!</v>
      </c>
      <c r="AF126" s="13" t="e">
        <f t="shared" si="217"/>
        <v>#REF!</v>
      </c>
      <c r="AG126" s="13" t="e">
        <f t="shared" si="217"/>
        <v>#REF!</v>
      </c>
      <c r="AH126" s="13" t="e">
        <f t="shared" si="217"/>
        <v>#REF!</v>
      </c>
      <c r="AI126" s="13" t="e">
        <f t="shared" si="217"/>
        <v>#REF!</v>
      </c>
      <c r="AJ126" s="13" t="e">
        <f t="shared" si="217"/>
        <v>#REF!</v>
      </c>
      <c r="AK126" s="13" t="e">
        <f t="shared" si="217"/>
        <v>#REF!</v>
      </c>
      <c r="AL126" s="13" t="e">
        <f t="shared" si="217"/>
        <v>#REF!</v>
      </c>
      <c r="AM126" s="13" t="e">
        <f t="shared" si="217"/>
        <v>#REF!</v>
      </c>
      <c r="AN126" s="13" t="e">
        <f t="shared" si="217"/>
        <v>#REF!</v>
      </c>
      <c r="AO126" s="13" t="e">
        <f t="shared" si="217"/>
        <v>#REF!</v>
      </c>
      <c r="AP126" s="13" t="e">
        <f t="shared" si="217"/>
        <v>#REF!</v>
      </c>
      <c r="AQ126" s="13" t="e">
        <f t="shared" si="217"/>
        <v>#REF!</v>
      </c>
      <c r="AR126" s="13" t="e">
        <f t="shared" si="217"/>
        <v>#REF!</v>
      </c>
      <c r="AS126" s="13" t="e">
        <f t="shared" si="217"/>
        <v>#REF!</v>
      </c>
      <c r="AT126" s="13" t="e">
        <f t="shared" si="217"/>
        <v>#REF!</v>
      </c>
      <c r="AU126" s="13" t="e">
        <f t="shared" si="217"/>
        <v>#REF!</v>
      </c>
      <c r="AV126" s="13" t="e">
        <f t="shared" si="217"/>
        <v>#REF!</v>
      </c>
      <c r="AW126" s="13" t="e">
        <f t="shared" si="217"/>
        <v>#REF!</v>
      </c>
      <c r="AX126" s="13" t="e">
        <f t="shared" si="217"/>
        <v>#REF!</v>
      </c>
      <c r="AY126" s="13" t="e">
        <f t="shared" si="217"/>
        <v>#REF!</v>
      </c>
      <c r="AZ126" s="13" t="e">
        <f t="shared" si="217"/>
        <v>#REF!</v>
      </c>
      <c r="BA126" s="13" t="e">
        <f t="shared" si="217"/>
        <v>#REF!</v>
      </c>
      <c r="BB126" s="13" t="e">
        <f t="shared" si="217"/>
        <v>#REF!</v>
      </c>
      <c r="BC126" s="13" t="e">
        <f t="shared" si="217"/>
        <v>#REF!</v>
      </c>
      <c r="BD126" s="13" t="e">
        <f t="shared" si="217"/>
        <v>#REF!</v>
      </c>
      <c r="BE126" s="13" t="e">
        <f t="shared" si="217"/>
        <v>#REF!</v>
      </c>
      <c r="BF126" s="13" t="e">
        <f t="shared" si="217"/>
        <v>#REF!</v>
      </c>
      <c r="BG126" s="13" t="e">
        <f t="shared" si="217"/>
        <v>#REF!</v>
      </c>
      <c r="BH126" s="13" t="e">
        <f t="shared" si="217"/>
        <v>#REF!</v>
      </c>
      <c r="BI126" s="13" t="e">
        <f t="shared" si="217"/>
        <v>#REF!</v>
      </c>
      <c r="BJ126" s="13" t="e">
        <f t="shared" si="217"/>
        <v>#REF!</v>
      </c>
      <c r="BK126" s="13" t="e">
        <f t="shared" si="217"/>
        <v>#REF!</v>
      </c>
      <c r="BL126" s="13" t="e">
        <f t="shared" si="217"/>
        <v>#REF!</v>
      </c>
      <c r="BM126" s="13" t="e">
        <f t="shared" si="217"/>
        <v>#REF!</v>
      </c>
      <c r="BN126" s="13" t="e">
        <f t="shared" si="217"/>
        <v>#REF!</v>
      </c>
      <c r="BO126" s="13" t="e">
        <f t="shared" si="217"/>
        <v>#REF!</v>
      </c>
      <c r="BP126" s="13" t="e">
        <f t="shared" ref="BP126:CH126" si="218">BP76</f>
        <v>#REF!</v>
      </c>
      <c r="BQ126" s="13" t="e">
        <f t="shared" si="218"/>
        <v>#REF!</v>
      </c>
      <c r="BR126" s="13" t="e">
        <f t="shared" si="218"/>
        <v>#REF!</v>
      </c>
      <c r="BS126" s="13" t="e">
        <f t="shared" si="218"/>
        <v>#REF!</v>
      </c>
      <c r="BT126" s="13" t="e">
        <f t="shared" si="218"/>
        <v>#REF!</v>
      </c>
      <c r="BU126" s="13" t="e">
        <f t="shared" si="218"/>
        <v>#REF!</v>
      </c>
      <c r="BV126" s="13" t="e">
        <f t="shared" si="218"/>
        <v>#REF!</v>
      </c>
      <c r="BW126" s="13" t="e">
        <f t="shared" si="218"/>
        <v>#REF!</v>
      </c>
      <c r="BX126" s="13" t="e">
        <f t="shared" si="218"/>
        <v>#REF!</v>
      </c>
      <c r="BY126" s="13" t="e">
        <f t="shared" si="218"/>
        <v>#REF!</v>
      </c>
      <c r="BZ126" s="13" t="e">
        <f t="shared" si="218"/>
        <v>#REF!</v>
      </c>
      <c r="CA126" s="13" t="e">
        <f t="shared" si="218"/>
        <v>#REF!</v>
      </c>
      <c r="CB126" s="13" t="e">
        <f t="shared" si="218"/>
        <v>#REF!</v>
      </c>
      <c r="CC126" s="13" t="e">
        <f t="shared" si="218"/>
        <v>#REF!</v>
      </c>
      <c r="CD126" s="13" t="e">
        <f t="shared" si="218"/>
        <v>#REF!</v>
      </c>
      <c r="CE126" s="13" t="e">
        <f t="shared" si="218"/>
        <v>#REF!</v>
      </c>
      <c r="CF126" s="13" t="e">
        <f t="shared" si="218"/>
        <v>#REF!</v>
      </c>
      <c r="CG126" s="13" t="e">
        <f t="shared" si="218"/>
        <v>#REF!</v>
      </c>
      <c r="CH126" s="13" t="e">
        <f t="shared" si="218"/>
        <v>#REF!</v>
      </c>
      <c r="CI126" s="13" t="e">
        <f t="shared" ref="CI126" si="219">CI76</f>
        <v>#REF!</v>
      </c>
    </row>
    <row r="127" spans="1:104">
      <c r="B127" t="s">
        <v>106</v>
      </c>
      <c r="C127" s="13" t="e">
        <f>C82</f>
        <v>#REF!</v>
      </c>
      <c r="D127" s="13" t="e">
        <f t="shared" ref="D127:BO127" si="220">D82</f>
        <v>#REF!</v>
      </c>
      <c r="E127" s="13" t="e">
        <f t="shared" si="220"/>
        <v>#REF!</v>
      </c>
      <c r="F127" s="13" t="e">
        <f t="shared" si="220"/>
        <v>#REF!</v>
      </c>
      <c r="G127" s="13" t="e">
        <f t="shared" si="220"/>
        <v>#REF!</v>
      </c>
      <c r="H127" s="13" t="e">
        <f t="shared" si="220"/>
        <v>#REF!</v>
      </c>
      <c r="I127" s="13" t="e">
        <f t="shared" si="220"/>
        <v>#REF!</v>
      </c>
      <c r="J127" s="13" t="e">
        <f t="shared" si="220"/>
        <v>#REF!</v>
      </c>
      <c r="K127" s="13" t="e">
        <f t="shared" si="220"/>
        <v>#REF!</v>
      </c>
      <c r="L127" s="13" t="e">
        <f t="shared" si="220"/>
        <v>#REF!</v>
      </c>
      <c r="M127" s="13" t="e">
        <f t="shared" si="220"/>
        <v>#REF!</v>
      </c>
      <c r="N127" s="13" t="e">
        <f t="shared" si="220"/>
        <v>#REF!</v>
      </c>
      <c r="O127" s="13" t="e">
        <f t="shared" si="220"/>
        <v>#REF!</v>
      </c>
      <c r="P127" s="13" t="e">
        <f t="shared" si="220"/>
        <v>#REF!</v>
      </c>
      <c r="Q127" s="13" t="e">
        <f t="shared" si="220"/>
        <v>#REF!</v>
      </c>
      <c r="R127" s="13" t="e">
        <f t="shared" si="220"/>
        <v>#REF!</v>
      </c>
      <c r="S127" s="13" t="e">
        <f t="shared" si="220"/>
        <v>#REF!</v>
      </c>
      <c r="T127" s="13" t="e">
        <f t="shared" si="220"/>
        <v>#REF!</v>
      </c>
      <c r="U127" s="13" t="e">
        <f t="shared" si="220"/>
        <v>#REF!</v>
      </c>
      <c r="V127" s="13" t="e">
        <f t="shared" si="220"/>
        <v>#REF!</v>
      </c>
      <c r="W127" s="13" t="e">
        <f t="shared" si="220"/>
        <v>#REF!</v>
      </c>
      <c r="X127" s="13" t="e">
        <f t="shared" si="220"/>
        <v>#REF!</v>
      </c>
      <c r="Y127" s="13" t="e">
        <f t="shared" si="220"/>
        <v>#REF!</v>
      </c>
      <c r="Z127" s="13" t="e">
        <f t="shared" si="220"/>
        <v>#REF!</v>
      </c>
      <c r="AA127" s="13" t="e">
        <f t="shared" si="220"/>
        <v>#REF!</v>
      </c>
      <c r="AB127" s="13" t="e">
        <f t="shared" si="220"/>
        <v>#REF!</v>
      </c>
      <c r="AC127" s="13" t="e">
        <f t="shared" si="220"/>
        <v>#REF!</v>
      </c>
      <c r="AD127" s="13" t="e">
        <f t="shared" si="220"/>
        <v>#REF!</v>
      </c>
      <c r="AE127" s="13" t="e">
        <f t="shared" si="220"/>
        <v>#REF!</v>
      </c>
      <c r="AF127" s="13" t="e">
        <f t="shared" si="220"/>
        <v>#REF!</v>
      </c>
      <c r="AG127" s="13" t="e">
        <f t="shared" si="220"/>
        <v>#REF!</v>
      </c>
      <c r="AH127" s="13" t="e">
        <f t="shared" si="220"/>
        <v>#REF!</v>
      </c>
      <c r="AI127" s="13" t="e">
        <f t="shared" si="220"/>
        <v>#REF!</v>
      </c>
      <c r="AJ127" s="13" t="e">
        <f t="shared" si="220"/>
        <v>#REF!</v>
      </c>
      <c r="AK127" s="13" t="e">
        <f t="shared" si="220"/>
        <v>#REF!</v>
      </c>
      <c r="AL127" s="13" t="e">
        <f t="shared" si="220"/>
        <v>#REF!</v>
      </c>
      <c r="AM127" s="13" t="e">
        <f t="shared" si="220"/>
        <v>#REF!</v>
      </c>
      <c r="AN127" s="13" t="e">
        <f t="shared" si="220"/>
        <v>#REF!</v>
      </c>
      <c r="AO127" s="13" t="e">
        <f t="shared" si="220"/>
        <v>#REF!</v>
      </c>
      <c r="AP127" s="13" t="e">
        <f t="shared" si="220"/>
        <v>#REF!</v>
      </c>
      <c r="AQ127" s="13" t="e">
        <f t="shared" si="220"/>
        <v>#REF!</v>
      </c>
      <c r="AR127" s="13" t="e">
        <f t="shared" si="220"/>
        <v>#REF!</v>
      </c>
      <c r="AS127" s="13" t="e">
        <f t="shared" si="220"/>
        <v>#REF!</v>
      </c>
      <c r="AT127" s="13" t="e">
        <f t="shared" si="220"/>
        <v>#REF!</v>
      </c>
      <c r="AU127" s="13" t="e">
        <f t="shared" si="220"/>
        <v>#REF!</v>
      </c>
      <c r="AV127" s="13" t="e">
        <f t="shared" si="220"/>
        <v>#REF!</v>
      </c>
      <c r="AW127" s="13" t="e">
        <f t="shared" si="220"/>
        <v>#REF!</v>
      </c>
      <c r="AX127" s="13" t="e">
        <f t="shared" si="220"/>
        <v>#REF!</v>
      </c>
      <c r="AY127" s="13" t="e">
        <f t="shared" si="220"/>
        <v>#REF!</v>
      </c>
      <c r="AZ127" s="13" t="e">
        <f t="shared" si="220"/>
        <v>#REF!</v>
      </c>
      <c r="BA127" s="13" t="e">
        <f t="shared" si="220"/>
        <v>#REF!</v>
      </c>
      <c r="BB127" s="13" t="e">
        <f t="shared" si="220"/>
        <v>#REF!</v>
      </c>
      <c r="BC127" s="13" t="e">
        <f t="shared" si="220"/>
        <v>#REF!</v>
      </c>
      <c r="BD127" s="13" t="e">
        <f t="shared" si="220"/>
        <v>#REF!</v>
      </c>
      <c r="BE127" s="13" t="e">
        <f t="shared" si="220"/>
        <v>#REF!</v>
      </c>
      <c r="BF127" s="13" t="e">
        <f t="shared" si="220"/>
        <v>#REF!</v>
      </c>
      <c r="BG127" s="13" t="e">
        <f t="shared" si="220"/>
        <v>#REF!</v>
      </c>
      <c r="BH127" s="13" t="e">
        <f t="shared" si="220"/>
        <v>#REF!</v>
      </c>
      <c r="BI127" s="13" t="e">
        <f t="shared" si="220"/>
        <v>#REF!</v>
      </c>
      <c r="BJ127" s="13" t="e">
        <f t="shared" si="220"/>
        <v>#REF!</v>
      </c>
      <c r="BK127" s="13" t="e">
        <f t="shared" si="220"/>
        <v>#REF!</v>
      </c>
      <c r="BL127" s="13" t="e">
        <f t="shared" si="220"/>
        <v>#REF!</v>
      </c>
      <c r="BM127" s="13" t="e">
        <f t="shared" si="220"/>
        <v>#REF!</v>
      </c>
      <c r="BN127" s="13" t="e">
        <f t="shared" si="220"/>
        <v>#REF!</v>
      </c>
      <c r="BO127" s="13" t="e">
        <f t="shared" si="220"/>
        <v>#REF!</v>
      </c>
      <c r="BP127" s="13" t="e">
        <f t="shared" ref="BP127:CH127" si="221">BP82</f>
        <v>#REF!</v>
      </c>
      <c r="BQ127" s="13" t="e">
        <f t="shared" si="221"/>
        <v>#REF!</v>
      </c>
      <c r="BR127" s="13" t="e">
        <f t="shared" si="221"/>
        <v>#REF!</v>
      </c>
      <c r="BS127" s="13" t="e">
        <f t="shared" si="221"/>
        <v>#REF!</v>
      </c>
      <c r="BT127" s="13" t="e">
        <f t="shared" si="221"/>
        <v>#REF!</v>
      </c>
      <c r="BU127" s="13" t="e">
        <f t="shared" si="221"/>
        <v>#REF!</v>
      </c>
      <c r="BV127" s="13" t="e">
        <f t="shared" si="221"/>
        <v>#REF!</v>
      </c>
      <c r="BW127" s="13" t="e">
        <f t="shared" si="221"/>
        <v>#REF!</v>
      </c>
      <c r="BX127" s="13" t="e">
        <f t="shared" si="221"/>
        <v>#REF!</v>
      </c>
      <c r="BY127" s="13" t="e">
        <f t="shared" si="221"/>
        <v>#REF!</v>
      </c>
      <c r="BZ127" s="13" t="e">
        <f t="shared" si="221"/>
        <v>#REF!</v>
      </c>
      <c r="CA127" s="13" t="e">
        <f t="shared" si="221"/>
        <v>#REF!</v>
      </c>
      <c r="CB127" s="13" t="e">
        <f t="shared" si="221"/>
        <v>#REF!</v>
      </c>
      <c r="CC127" s="13" t="e">
        <f t="shared" si="221"/>
        <v>#REF!</v>
      </c>
      <c r="CD127" s="13" t="e">
        <f t="shared" si="221"/>
        <v>#REF!</v>
      </c>
      <c r="CE127" s="13" t="e">
        <f t="shared" si="221"/>
        <v>#REF!</v>
      </c>
      <c r="CF127" s="13" t="e">
        <f t="shared" si="221"/>
        <v>#REF!</v>
      </c>
      <c r="CG127" s="13" t="e">
        <f t="shared" si="221"/>
        <v>#REF!</v>
      </c>
      <c r="CH127" s="13" t="e">
        <f t="shared" si="221"/>
        <v>#REF!</v>
      </c>
      <c r="CI127" s="13" t="e">
        <f t="shared" ref="CI127" si="222">CI82</f>
        <v>#REF!</v>
      </c>
    </row>
    <row r="128" spans="1:104">
      <c r="B128" t="s">
        <v>315</v>
      </c>
      <c r="C128" s="13">
        <f>C88</f>
        <v>769397.55099772499</v>
      </c>
      <c r="D128" s="13">
        <f t="shared" ref="D128:BO128" si="223">D88</f>
        <v>769397.55099772499</v>
      </c>
      <c r="E128" s="13">
        <f t="shared" si="223"/>
        <v>769397.55099772499</v>
      </c>
      <c r="F128" s="13">
        <f t="shared" si="223"/>
        <v>769397.55099772499</v>
      </c>
      <c r="G128" s="13">
        <f t="shared" si="223"/>
        <v>769397.55099772499</v>
      </c>
      <c r="H128" s="13">
        <f t="shared" si="223"/>
        <v>769397.55099772499</v>
      </c>
      <c r="I128" s="13">
        <f t="shared" si="223"/>
        <v>769397.55099772499</v>
      </c>
      <c r="J128" s="13">
        <f t="shared" si="223"/>
        <v>769397.55099772499</v>
      </c>
      <c r="K128" s="13">
        <f t="shared" si="223"/>
        <v>769397.55099772499</v>
      </c>
      <c r="L128" s="13">
        <f t="shared" si="223"/>
        <v>769397.55099772499</v>
      </c>
      <c r="M128" s="13">
        <f t="shared" si="223"/>
        <v>769397.55099772499</v>
      </c>
      <c r="N128" s="13">
        <f t="shared" si="223"/>
        <v>769397.55099772499</v>
      </c>
      <c r="O128" s="13">
        <f t="shared" si="223"/>
        <v>792567.23870671692</v>
      </c>
      <c r="P128" s="13">
        <f t="shared" si="223"/>
        <v>792567.23870671692</v>
      </c>
      <c r="Q128" s="13">
        <f t="shared" si="223"/>
        <v>792567.23870671692</v>
      </c>
      <c r="R128" s="13">
        <f t="shared" si="223"/>
        <v>792567.23870671692</v>
      </c>
      <c r="S128" s="13">
        <f t="shared" si="223"/>
        <v>792567.23870671692</v>
      </c>
      <c r="T128" s="13">
        <f t="shared" si="223"/>
        <v>792567.23870671692</v>
      </c>
      <c r="U128" s="13">
        <f t="shared" si="223"/>
        <v>792567.23870671692</v>
      </c>
      <c r="V128" s="13">
        <f t="shared" si="223"/>
        <v>792567.23870671692</v>
      </c>
      <c r="W128" s="13">
        <f t="shared" si="223"/>
        <v>792567.23870671692</v>
      </c>
      <c r="X128" s="13">
        <f t="shared" si="223"/>
        <v>792567.23870671692</v>
      </c>
      <c r="Y128" s="13">
        <f t="shared" si="223"/>
        <v>792567.23870671692</v>
      </c>
      <c r="Z128" s="13">
        <f t="shared" si="223"/>
        <v>792567.23870671692</v>
      </c>
      <c r="AA128" s="13">
        <f t="shared" si="223"/>
        <v>816483.22478026082</v>
      </c>
      <c r="AB128" s="13">
        <f t="shared" si="223"/>
        <v>816483.22478026082</v>
      </c>
      <c r="AC128" s="13">
        <f t="shared" si="223"/>
        <v>816483.22478026082</v>
      </c>
      <c r="AD128" s="13">
        <f t="shared" si="223"/>
        <v>816483.22478026082</v>
      </c>
      <c r="AE128" s="13">
        <f t="shared" si="223"/>
        <v>816483.22478026082</v>
      </c>
      <c r="AF128" s="13">
        <f t="shared" si="223"/>
        <v>816483.22478026082</v>
      </c>
      <c r="AG128" s="13">
        <f t="shared" si="223"/>
        <v>816483.22478026082</v>
      </c>
      <c r="AH128" s="13">
        <f t="shared" si="223"/>
        <v>816483.22478026082</v>
      </c>
      <c r="AI128" s="13">
        <f t="shared" si="223"/>
        <v>816483.22478026082</v>
      </c>
      <c r="AJ128" s="13">
        <f t="shared" si="223"/>
        <v>816483.22478026082</v>
      </c>
      <c r="AK128" s="13">
        <f t="shared" si="223"/>
        <v>816483.22478026082</v>
      </c>
      <c r="AL128" s="13">
        <f t="shared" si="223"/>
        <v>816483.22478026082</v>
      </c>
      <c r="AM128" s="13">
        <f t="shared" si="223"/>
        <v>1146526.7168380062</v>
      </c>
      <c r="AN128" s="13">
        <f t="shared" si="223"/>
        <v>1146526.7168380062</v>
      </c>
      <c r="AO128" s="13">
        <f t="shared" si="223"/>
        <v>1146526.7168380062</v>
      </c>
      <c r="AP128" s="13">
        <f t="shared" si="223"/>
        <v>1146526.7168380062</v>
      </c>
      <c r="AQ128" s="13">
        <f t="shared" si="223"/>
        <v>1146526.7168380062</v>
      </c>
      <c r="AR128" s="13">
        <f t="shared" si="223"/>
        <v>1146526.7168380062</v>
      </c>
      <c r="AS128" s="13">
        <f t="shared" si="223"/>
        <v>1146526.7168380062</v>
      </c>
      <c r="AT128" s="13">
        <f t="shared" si="223"/>
        <v>1146526.7168380062</v>
      </c>
      <c r="AU128" s="13">
        <f t="shared" si="223"/>
        <v>1146526.7168380062</v>
      </c>
      <c r="AV128" s="13">
        <f t="shared" si="223"/>
        <v>1146526.7168380062</v>
      </c>
      <c r="AW128" s="13">
        <f t="shared" si="223"/>
        <v>1146526.7168380062</v>
      </c>
      <c r="AX128" s="13">
        <f t="shared" si="223"/>
        <v>1146526.7168380062</v>
      </c>
      <c r="AY128" s="13">
        <f t="shared" si="223"/>
        <v>1181172.5554307653</v>
      </c>
      <c r="AZ128" s="13">
        <f t="shared" si="223"/>
        <v>1181172.5554307653</v>
      </c>
      <c r="BA128" s="13">
        <f t="shared" si="223"/>
        <v>1181172.5554307653</v>
      </c>
      <c r="BB128" s="13">
        <f t="shared" si="223"/>
        <v>1181172.5554307653</v>
      </c>
      <c r="BC128" s="13">
        <f t="shared" si="223"/>
        <v>1181172.5554307653</v>
      </c>
      <c r="BD128" s="13">
        <f t="shared" si="223"/>
        <v>1181172.5554307653</v>
      </c>
      <c r="BE128" s="13">
        <f t="shared" si="223"/>
        <v>1181172.5554307653</v>
      </c>
      <c r="BF128" s="13">
        <f t="shared" si="223"/>
        <v>1181172.5554307653</v>
      </c>
      <c r="BG128" s="13">
        <f t="shared" si="223"/>
        <v>1181172.5554307653</v>
      </c>
      <c r="BH128" s="13">
        <f t="shared" si="223"/>
        <v>1181172.5554307653</v>
      </c>
      <c r="BI128" s="13">
        <f t="shared" si="223"/>
        <v>1181172.5554307653</v>
      </c>
      <c r="BJ128" s="13">
        <f t="shared" si="223"/>
        <v>1181172.5554307653</v>
      </c>
      <c r="BK128" s="13">
        <f t="shared" si="223"/>
        <v>1216917.8823108939</v>
      </c>
      <c r="BL128" s="13">
        <f t="shared" si="223"/>
        <v>1216917.8823108939</v>
      </c>
      <c r="BM128" s="13">
        <f t="shared" si="223"/>
        <v>1216917.8823108939</v>
      </c>
      <c r="BN128" s="13">
        <f t="shared" si="223"/>
        <v>1216917.8823108939</v>
      </c>
      <c r="BO128" s="13">
        <f t="shared" si="223"/>
        <v>1216917.8823108939</v>
      </c>
      <c r="BP128" s="13">
        <f t="shared" ref="BP128:CH128" si="224">BP88</f>
        <v>1216917.8823108939</v>
      </c>
      <c r="BQ128" s="13">
        <f t="shared" si="224"/>
        <v>1216917.8823108939</v>
      </c>
      <c r="BR128" s="13">
        <f t="shared" si="224"/>
        <v>1216917.8823108939</v>
      </c>
      <c r="BS128" s="13">
        <f t="shared" si="224"/>
        <v>1216917.8823108939</v>
      </c>
      <c r="BT128" s="13">
        <f t="shared" si="224"/>
        <v>1216917.8823108939</v>
      </c>
      <c r="BU128" s="13">
        <f t="shared" si="224"/>
        <v>1216917.8823108939</v>
      </c>
      <c r="BV128" s="13">
        <f t="shared" si="224"/>
        <v>1216917.8823108939</v>
      </c>
      <c r="BW128" s="13">
        <f t="shared" si="224"/>
        <v>1253798.9117210759</v>
      </c>
      <c r="BX128" s="13">
        <f t="shared" si="224"/>
        <v>1253798.9117210759</v>
      </c>
      <c r="BY128" s="13">
        <f t="shared" si="224"/>
        <v>1253798.9117210759</v>
      </c>
      <c r="BZ128" s="13">
        <f t="shared" si="224"/>
        <v>1253798.9117210759</v>
      </c>
      <c r="CA128" s="13">
        <f t="shared" si="224"/>
        <v>1253798.9117210759</v>
      </c>
      <c r="CB128" s="13">
        <f t="shared" si="224"/>
        <v>1253798.9117210759</v>
      </c>
      <c r="CC128" s="13">
        <f t="shared" si="224"/>
        <v>1253798.9117210759</v>
      </c>
      <c r="CD128" s="13">
        <f t="shared" si="224"/>
        <v>1253798.9117210759</v>
      </c>
      <c r="CE128" s="13">
        <f t="shared" si="224"/>
        <v>1253798.9117210759</v>
      </c>
      <c r="CF128" s="13">
        <f t="shared" si="224"/>
        <v>1253798.9117210759</v>
      </c>
      <c r="CG128" s="13">
        <f t="shared" si="224"/>
        <v>1253798.9117210759</v>
      </c>
      <c r="CH128" s="13">
        <f t="shared" si="224"/>
        <v>1253798.9117210759</v>
      </c>
      <c r="CI128" s="13">
        <f t="shared" ref="CI128" si="225">CI88</f>
        <v>1253798.9117210759</v>
      </c>
    </row>
    <row r="129" spans="1:104">
      <c r="B129" t="s">
        <v>318</v>
      </c>
      <c r="C129" s="13">
        <f>C141</f>
        <v>0</v>
      </c>
      <c r="D129" s="13">
        <f t="shared" ref="D129:BO129" si="226">D141</f>
        <v>2000000</v>
      </c>
      <c r="E129" s="13">
        <f t="shared" si="226"/>
        <v>1500000</v>
      </c>
      <c r="F129" s="13">
        <f t="shared" si="226"/>
        <v>0</v>
      </c>
      <c r="G129" s="13">
        <f t="shared" si="226"/>
        <v>0</v>
      </c>
      <c r="H129" s="13">
        <f t="shared" si="226"/>
        <v>0</v>
      </c>
      <c r="I129" s="13">
        <f t="shared" si="226"/>
        <v>0</v>
      </c>
      <c r="J129" s="13">
        <f t="shared" si="226"/>
        <v>1500000</v>
      </c>
      <c r="K129" s="13">
        <f t="shared" si="226"/>
        <v>0</v>
      </c>
      <c r="L129" s="13">
        <f t="shared" si="226"/>
        <v>0</v>
      </c>
      <c r="M129" s="13">
        <f t="shared" si="226"/>
        <v>0</v>
      </c>
      <c r="N129" s="13">
        <f t="shared" si="226"/>
        <v>0</v>
      </c>
      <c r="O129" s="13">
        <f t="shared" si="226"/>
        <v>0</v>
      </c>
      <c r="P129" s="13">
        <f t="shared" si="226"/>
        <v>0</v>
      </c>
      <c r="Q129" s="13">
        <f t="shared" si="226"/>
        <v>0</v>
      </c>
      <c r="R129" s="13">
        <f t="shared" si="226"/>
        <v>0</v>
      </c>
      <c r="S129" s="13">
        <f t="shared" si="226"/>
        <v>0</v>
      </c>
      <c r="T129" s="13">
        <f t="shared" si="226"/>
        <v>0</v>
      </c>
      <c r="U129" s="13">
        <f t="shared" si="226"/>
        <v>0</v>
      </c>
      <c r="V129" s="13">
        <f t="shared" si="226"/>
        <v>0</v>
      </c>
      <c r="W129" s="13">
        <f t="shared" si="226"/>
        <v>0</v>
      </c>
      <c r="X129" s="13">
        <f t="shared" si="226"/>
        <v>0</v>
      </c>
      <c r="Y129" s="13">
        <f t="shared" si="226"/>
        <v>0</v>
      </c>
      <c r="Z129" s="13">
        <f t="shared" si="226"/>
        <v>0</v>
      </c>
      <c r="AA129" s="13">
        <f t="shared" si="226"/>
        <v>0</v>
      </c>
      <c r="AB129" s="13">
        <f t="shared" si="226"/>
        <v>0</v>
      </c>
      <c r="AC129" s="13">
        <f t="shared" si="226"/>
        <v>0</v>
      </c>
      <c r="AD129" s="13">
        <f t="shared" si="226"/>
        <v>0</v>
      </c>
      <c r="AE129" s="13">
        <f t="shared" si="226"/>
        <v>0</v>
      </c>
      <c r="AF129" s="13">
        <f t="shared" si="226"/>
        <v>0</v>
      </c>
      <c r="AG129" s="13">
        <f t="shared" si="226"/>
        <v>0</v>
      </c>
      <c r="AH129" s="13">
        <f t="shared" si="226"/>
        <v>0</v>
      </c>
      <c r="AI129" s="13">
        <f t="shared" si="226"/>
        <v>0</v>
      </c>
      <c r="AJ129" s="13">
        <f t="shared" si="226"/>
        <v>0</v>
      </c>
      <c r="AK129" s="13">
        <f t="shared" si="226"/>
        <v>0</v>
      </c>
      <c r="AL129" s="13">
        <f t="shared" si="226"/>
        <v>0</v>
      </c>
      <c r="AM129" s="13">
        <f t="shared" si="226"/>
        <v>0</v>
      </c>
      <c r="AN129" s="13">
        <f t="shared" si="226"/>
        <v>0</v>
      </c>
      <c r="AO129" s="13">
        <f t="shared" si="226"/>
        <v>0</v>
      </c>
      <c r="AP129" s="13">
        <f t="shared" si="226"/>
        <v>0</v>
      </c>
      <c r="AQ129" s="13">
        <f t="shared" si="226"/>
        <v>0</v>
      </c>
      <c r="AR129" s="13">
        <f t="shared" si="226"/>
        <v>0</v>
      </c>
      <c r="AS129" s="13">
        <f t="shared" si="226"/>
        <v>0</v>
      </c>
      <c r="AT129" s="13">
        <f t="shared" si="226"/>
        <v>0</v>
      </c>
      <c r="AU129" s="13">
        <f t="shared" si="226"/>
        <v>0</v>
      </c>
      <c r="AV129" s="13">
        <f t="shared" si="226"/>
        <v>0</v>
      </c>
      <c r="AW129" s="13">
        <f t="shared" si="226"/>
        <v>0</v>
      </c>
      <c r="AX129" s="13">
        <f t="shared" si="226"/>
        <v>0</v>
      </c>
      <c r="AY129" s="13">
        <f t="shared" si="226"/>
        <v>0</v>
      </c>
      <c r="AZ129" s="13">
        <f t="shared" si="226"/>
        <v>0</v>
      </c>
      <c r="BA129" s="13">
        <f t="shared" si="226"/>
        <v>0</v>
      </c>
      <c r="BB129" s="13">
        <f t="shared" si="226"/>
        <v>0</v>
      </c>
      <c r="BC129" s="13">
        <f t="shared" si="226"/>
        <v>0</v>
      </c>
      <c r="BD129" s="13">
        <f t="shared" si="226"/>
        <v>0</v>
      </c>
      <c r="BE129" s="13">
        <f t="shared" si="226"/>
        <v>0</v>
      </c>
      <c r="BF129" s="13">
        <f t="shared" si="226"/>
        <v>0</v>
      </c>
      <c r="BG129" s="13">
        <f t="shared" si="226"/>
        <v>0</v>
      </c>
      <c r="BH129" s="13">
        <f t="shared" si="226"/>
        <v>0</v>
      </c>
      <c r="BI129" s="13">
        <f t="shared" si="226"/>
        <v>0</v>
      </c>
      <c r="BJ129" s="13">
        <f t="shared" si="226"/>
        <v>0</v>
      </c>
      <c r="BK129" s="13">
        <f t="shared" si="226"/>
        <v>0</v>
      </c>
      <c r="BL129" s="13">
        <f t="shared" si="226"/>
        <v>0</v>
      </c>
      <c r="BM129" s="13">
        <f t="shared" si="226"/>
        <v>0</v>
      </c>
      <c r="BN129" s="13">
        <f t="shared" si="226"/>
        <v>0</v>
      </c>
      <c r="BO129" s="13">
        <f t="shared" si="226"/>
        <v>0</v>
      </c>
      <c r="BP129" s="13">
        <f t="shared" ref="BP129:CH129" si="227">BP141</f>
        <v>0</v>
      </c>
      <c r="BQ129" s="13">
        <f t="shared" si="227"/>
        <v>0</v>
      </c>
      <c r="BR129" s="13">
        <f t="shared" si="227"/>
        <v>0</v>
      </c>
      <c r="BS129" s="13">
        <f t="shared" si="227"/>
        <v>0</v>
      </c>
      <c r="BT129" s="13">
        <f t="shared" si="227"/>
        <v>0</v>
      </c>
      <c r="BU129" s="13">
        <f t="shared" si="227"/>
        <v>0</v>
      </c>
      <c r="BV129" s="13">
        <f t="shared" si="227"/>
        <v>0</v>
      </c>
      <c r="BW129" s="13">
        <f t="shared" si="227"/>
        <v>0</v>
      </c>
      <c r="BX129" s="13">
        <f t="shared" si="227"/>
        <v>0</v>
      </c>
      <c r="BY129" s="13">
        <f t="shared" si="227"/>
        <v>0</v>
      </c>
      <c r="BZ129" s="13">
        <f t="shared" si="227"/>
        <v>0</v>
      </c>
      <c r="CA129" s="13">
        <f t="shared" si="227"/>
        <v>0</v>
      </c>
      <c r="CB129" s="13">
        <f t="shared" si="227"/>
        <v>0</v>
      </c>
      <c r="CC129" s="13">
        <f t="shared" si="227"/>
        <v>0</v>
      </c>
      <c r="CD129" s="13">
        <f t="shared" si="227"/>
        <v>0</v>
      </c>
      <c r="CE129" s="13">
        <f t="shared" si="227"/>
        <v>0</v>
      </c>
      <c r="CF129" s="13">
        <f t="shared" si="227"/>
        <v>0</v>
      </c>
      <c r="CG129" s="13">
        <f t="shared" si="227"/>
        <v>0</v>
      </c>
      <c r="CH129" s="13">
        <f t="shared" si="227"/>
        <v>0</v>
      </c>
      <c r="CI129" s="13">
        <f t="shared" ref="CI129" si="228">CI141</f>
        <v>0</v>
      </c>
    </row>
    <row r="130" spans="1:104" s="77" customFormat="1">
      <c r="B130" s="77" t="s">
        <v>316</v>
      </c>
      <c r="C130" s="126" t="e">
        <f>SUM(C126:C129)</f>
        <v>#REF!</v>
      </c>
      <c r="D130" s="126" t="e">
        <f>SUM(D126:D129)</f>
        <v>#REF!</v>
      </c>
      <c r="E130" s="126" t="e">
        <f t="shared" ref="E130:BO130" si="229">SUM(E126:E129)</f>
        <v>#REF!</v>
      </c>
      <c r="F130" s="126" t="e">
        <f t="shared" si="229"/>
        <v>#REF!</v>
      </c>
      <c r="G130" s="126" t="e">
        <f t="shared" si="229"/>
        <v>#REF!</v>
      </c>
      <c r="H130" s="126" t="e">
        <f t="shared" si="229"/>
        <v>#REF!</v>
      </c>
      <c r="I130" s="126" t="e">
        <f t="shared" si="229"/>
        <v>#REF!</v>
      </c>
      <c r="J130" s="126" t="e">
        <f t="shared" si="229"/>
        <v>#REF!</v>
      </c>
      <c r="K130" s="126" t="e">
        <f t="shared" si="229"/>
        <v>#REF!</v>
      </c>
      <c r="L130" s="126" t="e">
        <f t="shared" si="229"/>
        <v>#REF!</v>
      </c>
      <c r="M130" s="126" t="e">
        <f t="shared" si="229"/>
        <v>#REF!</v>
      </c>
      <c r="N130" s="126" t="e">
        <f t="shared" si="229"/>
        <v>#REF!</v>
      </c>
      <c r="O130" s="126" t="e">
        <f t="shared" si="229"/>
        <v>#REF!</v>
      </c>
      <c r="P130" s="126" t="e">
        <f t="shared" si="229"/>
        <v>#REF!</v>
      </c>
      <c r="Q130" s="126" t="e">
        <f t="shared" si="229"/>
        <v>#REF!</v>
      </c>
      <c r="R130" s="126" t="e">
        <f t="shared" si="229"/>
        <v>#REF!</v>
      </c>
      <c r="S130" s="126" t="e">
        <f t="shared" si="229"/>
        <v>#REF!</v>
      </c>
      <c r="T130" s="126" t="e">
        <f t="shared" si="229"/>
        <v>#REF!</v>
      </c>
      <c r="U130" s="126" t="e">
        <f t="shared" si="229"/>
        <v>#REF!</v>
      </c>
      <c r="V130" s="126" t="e">
        <f t="shared" si="229"/>
        <v>#REF!</v>
      </c>
      <c r="W130" s="126" t="e">
        <f t="shared" si="229"/>
        <v>#REF!</v>
      </c>
      <c r="X130" s="126" t="e">
        <f t="shared" si="229"/>
        <v>#REF!</v>
      </c>
      <c r="Y130" s="126" t="e">
        <f t="shared" si="229"/>
        <v>#REF!</v>
      </c>
      <c r="Z130" s="126" t="e">
        <f t="shared" si="229"/>
        <v>#REF!</v>
      </c>
      <c r="AA130" s="126" t="e">
        <f t="shared" si="229"/>
        <v>#REF!</v>
      </c>
      <c r="AB130" s="126" t="e">
        <f t="shared" si="229"/>
        <v>#REF!</v>
      </c>
      <c r="AC130" s="126" t="e">
        <f t="shared" si="229"/>
        <v>#REF!</v>
      </c>
      <c r="AD130" s="126" t="e">
        <f t="shared" si="229"/>
        <v>#REF!</v>
      </c>
      <c r="AE130" s="126" t="e">
        <f t="shared" si="229"/>
        <v>#REF!</v>
      </c>
      <c r="AF130" s="126" t="e">
        <f t="shared" si="229"/>
        <v>#REF!</v>
      </c>
      <c r="AG130" s="126" t="e">
        <f t="shared" si="229"/>
        <v>#REF!</v>
      </c>
      <c r="AH130" s="126" t="e">
        <f t="shared" si="229"/>
        <v>#REF!</v>
      </c>
      <c r="AI130" s="126" t="e">
        <f t="shared" si="229"/>
        <v>#REF!</v>
      </c>
      <c r="AJ130" s="126" t="e">
        <f t="shared" si="229"/>
        <v>#REF!</v>
      </c>
      <c r="AK130" s="126" t="e">
        <f t="shared" si="229"/>
        <v>#REF!</v>
      </c>
      <c r="AL130" s="126" t="e">
        <f t="shared" si="229"/>
        <v>#REF!</v>
      </c>
      <c r="AM130" s="126" t="e">
        <f t="shared" si="229"/>
        <v>#REF!</v>
      </c>
      <c r="AN130" s="126" t="e">
        <f t="shared" si="229"/>
        <v>#REF!</v>
      </c>
      <c r="AO130" s="126" t="e">
        <f t="shared" si="229"/>
        <v>#REF!</v>
      </c>
      <c r="AP130" s="126" t="e">
        <f t="shared" si="229"/>
        <v>#REF!</v>
      </c>
      <c r="AQ130" s="126" t="e">
        <f t="shared" si="229"/>
        <v>#REF!</v>
      </c>
      <c r="AR130" s="126" t="e">
        <f t="shared" si="229"/>
        <v>#REF!</v>
      </c>
      <c r="AS130" s="126" t="e">
        <f t="shared" si="229"/>
        <v>#REF!</v>
      </c>
      <c r="AT130" s="126" t="e">
        <f t="shared" si="229"/>
        <v>#REF!</v>
      </c>
      <c r="AU130" s="126" t="e">
        <f t="shared" si="229"/>
        <v>#REF!</v>
      </c>
      <c r="AV130" s="126" t="e">
        <f t="shared" si="229"/>
        <v>#REF!</v>
      </c>
      <c r="AW130" s="126" t="e">
        <f t="shared" si="229"/>
        <v>#REF!</v>
      </c>
      <c r="AX130" s="126" t="e">
        <f t="shared" si="229"/>
        <v>#REF!</v>
      </c>
      <c r="AY130" s="126" t="e">
        <f t="shared" si="229"/>
        <v>#REF!</v>
      </c>
      <c r="AZ130" s="126" t="e">
        <f t="shared" si="229"/>
        <v>#REF!</v>
      </c>
      <c r="BA130" s="126" t="e">
        <f t="shared" si="229"/>
        <v>#REF!</v>
      </c>
      <c r="BB130" s="126" t="e">
        <f t="shared" si="229"/>
        <v>#REF!</v>
      </c>
      <c r="BC130" s="126" t="e">
        <f t="shared" si="229"/>
        <v>#REF!</v>
      </c>
      <c r="BD130" s="126" t="e">
        <f t="shared" si="229"/>
        <v>#REF!</v>
      </c>
      <c r="BE130" s="126" t="e">
        <f t="shared" si="229"/>
        <v>#REF!</v>
      </c>
      <c r="BF130" s="126" t="e">
        <f t="shared" si="229"/>
        <v>#REF!</v>
      </c>
      <c r="BG130" s="126" t="e">
        <f t="shared" si="229"/>
        <v>#REF!</v>
      </c>
      <c r="BH130" s="126" t="e">
        <f t="shared" si="229"/>
        <v>#REF!</v>
      </c>
      <c r="BI130" s="126" t="e">
        <f t="shared" si="229"/>
        <v>#REF!</v>
      </c>
      <c r="BJ130" s="126" t="e">
        <f t="shared" si="229"/>
        <v>#REF!</v>
      </c>
      <c r="BK130" s="126" t="e">
        <f t="shared" si="229"/>
        <v>#REF!</v>
      </c>
      <c r="BL130" s="126" t="e">
        <f t="shared" si="229"/>
        <v>#REF!</v>
      </c>
      <c r="BM130" s="126" t="e">
        <f t="shared" si="229"/>
        <v>#REF!</v>
      </c>
      <c r="BN130" s="126" t="e">
        <f t="shared" si="229"/>
        <v>#REF!</v>
      </c>
      <c r="BO130" s="126" t="e">
        <f t="shared" si="229"/>
        <v>#REF!</v>
      </c>
      <c r="BP130" s="126" t="e">
        <f t="shared" ref="BP130:CH130" si="230">SUM(BP126:BP129)</f>
        <v>#REF!</v>
      </c>
      <c r="BQ130" s="126" t="e">
        <f t="shared" si="230"/>
        <v>#REF!</v>
      </c>
      <c r="BR130" s="126" t="e">
        <f t="shared" si="230"/>
        <v>#REF!</v>
      </c>
      <c r="BS130" s="126" t="e">
        <f t="shared" si="230"/>
        <v>#REF!</v>
      </c>
      <c r="BT130" s="126" t="e">
        <f t="shared" si="230"/>
        <v>#REF!</v>
      </c>
      <c r="BU130" s="126" t="e">
        <f t="shared" si="230"/>
        <v>#REF!</v>
      </c>
      <c r="BV130" s="126" t="e">
        <f t="shared" si="230"/>
        <v>#REF!</v>
      </c>
      <c r="BW130" s="126" t="e">
        <f t="shared" si="230"/>
        <v>#REF!</v>
      </c>
      <c r="BX130" s="126" t="e">
        <f t="shared" si="230"/>
        <v>#REF!</v>
      </c>
      <c r="BY130" s="126" t="e">
        <f t="shared" si="230"/>
        <v>#REF!</v>
      </c>
      <c r="BZ130" s="126" t="e">
        <f t="shared" si="230"/>
        <v>#REF!</v>
      </c>
      <c r="CA130" s="126" t="e">
        <f t="shared" si="230"/>
        <v>#REF!</v>
      </c>
      <c r="CB130" s="126" t="e">
        <f t="shared" si="230"/>
        <v>#REF!</v>
      </c>
      <c r="CC130" s="126" t="e">
        <f t="shared" si="230"/>
        <v>#REF!</v>
      </c>
      <c r="CD130" s="126" t="e">
        <f t="shared" si="230"/>
        <v>#REF!</v>
      </c>
      <c r="CE130" s="126" t="e">
        <f t="shared" si="230"/>
        <v>#REF!</v>
      </c>
      <c r="CF130" s="126" t="e">
        <f t="shared" si="230"/>
        <v>#REF!</v>
      </c>
      <c r="CG130" s="126" t="e">
        <f t="shared" si="230"/>
        <v>#REF!</v>
      </c>
      <c r="CH130" s="126" t="e">
        <f t="shared" si="230"/>
        <v>#REF!</v>
      </c>
      <c r="CI130" s="126" t="e">
        <f t="shared" ref="CI130" si="231">SUM(CI126:CI129)</f>
        <v>#REF!</v>
      </c>
      <c r="CJ130"/>
      <c r="CK130"/>
      <c r="CL130"/>
      <c r="CM130"/>
      <c r="CN130"/>
      <c r="CO130"/>
      <c r="CP130"/>
      <c r="CQ130"/>
      <c r="CR130"/>
      <c r="CS130"/>
      <c r="CT130"/>
      <c r="CU130"/>
      <c r="CV130"/>
      <c r="CW130"/>
      <c r="CX130"/>
      <c r="CY130"/>
      <c r="CZ130"/>
    </row>
    <row r="131" spans="1:104" s="77" customFormat="1">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c r="AO131" s="126"/>
      <c r="AP131" s="126"/>
      <c r="AQ131" s="126"/>
      <c r="AR131" s="126"/>
      <c r="AS131" s="126"/>
      <c r="AT131" s="126"/>
      <c r="AU131" s="126"/>
      <c r="AV131" s="126"/>
      <c r="AW131" s="126"/>
      <c r="AX131" s="126"/>
      <c r="AY131" s="126"/>
      <c r="AZ131" s="126"/>
      <c r="BA131" s="126"/>
      <c r="BB131" s="126"/>
      <c r="BC131" s="126"/>
      <c r="BD131" s="126"/>
      <c r="BE131" s="126"/>
      <c r="BF131" s="126"/>
      <c r="BG131" s="126"/>
      <c r="BH131" s="126"/>
      <c r="BI131" s="126"/>
      <c r="BJ131" s="126"/>
      <c r="BK131" s="126"/>
      <c r="BL131" s="126"/>
      <c r="BM131" s="126"/>
      <c r="BN131" s="126"/>
      <c r="BO131" s="126"/>
      <c r="BP131" s="126"/>
      <c r="BQ131" s="126"/>
      <c r="BR131" s="126"/>
      <c r="BS131" s="126"/>
      <c r="BT131" s="126"/>
      <c r="BU131" s="126"/>
      <c r="BV131" s="126"/>
      <c r="BW131" s="126"/>
      <c r="BX131" s="126"/>
      <c r="BY131" s="126"/>
      <c r="BZ131" s="126"/>
      <c r="CA131" s="126"/>
      <c r="CB131" s="126"/>
      <c r="CC131" s="126"/>
      <c r="CD131" s="126"/>
      <c r="CE131" s="126"/>
      <c r="CF131" s="126"/>
      <c r="CG131" s="126"/>
      <c r="CH131" s="126"/>
      <c r="CI131" s="126"/>
      <c r="CJ131"/>
      <c r="CK131"/>
      <c r="CL131"/>
      <c r="CM131"/>
      <c r="CN131"/>
      <c r="CO131"/>
      <c r="CP131"/>
      <c r="CQ131"/>
      <c r="CR131"/>
      <c r="CS131"/>
      <c r="CT131"/>
      <c r="CU131"/>
      <c r="CV131"/>
      <c r="CW131"/>
      <c r="CX131"/>
      <c r="CY131"/>
      <c r="CZ131"/>
    </row>
    <row r="132" spans="1:104">
      <c r="B132" t="s">
        <v>314</v>
      </c>
      <c r="C132" s="13" t="e">
        <f>C116</f>
        <v>#REF!</v>
      </c>
      <c r="D132" s="13" t="e">
        <f t="shared" ref="D132:BO132" si="232">D116</f>
        <v>#REF!</v>
      </c>
      <c r="E132" s="13" t="e">
        <f t="shared" si="232"/>
        <v>#REF!</v>
      </c>
      <c r="F132" s="13" t="e">
        <f t="shared" si="232"/>
        <v>#REF!</v>
      </c>
      <c r="G132" s="13" t="e">
        <f t="shared" si="232"/>
        <v>#REF!</v>
      </c>
      <c r="H132" s="13" t="e">
        <f t="shared" si="232"/>
        <v>#REF!</v>
      </c>
      <c r="I132" s="13" t="e">
        <f t="shared" si="232"/>
        <v>#REF!</v>
      </c>
      <c r="J132" s="13" t="e">
        <f t="shared" si="232"/>
        <v>#REF!</v>
      </c>
      <c r="K132" s="13" t="e">
        <f t="shared" si="232"/>
        <v>#REF!</v>
      </c>
      <c r="L132" s="13" t="e">
        <f t="shared" si="232"/>
        <v>#REF!</v>
      </c>
      <c r="M132" s="13" t="e">
        <f t="shared" si="232"/>
        <v>#REF!</v>
      </c>
      <c r="N132" s="13" t="e">
        <f t="shared" si="232"/>
        <v>#REF!</v>
      </c>
      <c r="O132" s="13" t="e">
        <f t="shared" si="232"/>
        <v>#REF!</v>
      </c>
      <c r="P132" s="13" t="e">
        <f t="shared" si="232"/>
        <v>#REF!</v>
      </c>
      <c r="Q132" s="13" t="e">
        <f t="shared" si="232"/>
        <v>#REF!</v>
      </c>
      <c r="R132" s="13" t="e">
        <f t="shared" si="232"/>
        <v>#REF!</v>
      </c>
      <c r="S132" s="13" t="e">
        <f t="shared" si="232"/>
        <v>#REF!</v>
      </c>
      <c r="T132" s="13" t="e">
        <f t="shared" si="232"/>
        <v>#REF!</v>
      </c>
      <c r="U132" s="13" t="e">
        <f t="shared" si="232"/>
        <v>#REF!</v>
      </c>
      <c r="V132" s="13" t="e">
        <f t="shared" si="232"/>
        <v>#REF!</v>
      </c>
      <c r="W132" s="13" t="e">
        <f t="shared" si="232"/>
        <v>#REF!</v>
      </c>
      <c r="X132" s="13" t="e">
        <f t="shared" si="232"/>
        <v>#REF!</v>
      </c>
      <c r="Y132" s="13" t="e">
        <f t="shared" si="232"/>
        <v>#REF!</v>
      </c>
      <c r="Z132" s="13" t="e">
        <f t="shared" si="232"/>
        <v>#REF!</v>
      </c>
      <c r="AA132" s="13" t="e">
        <f t="shared" si="232"/>
        <v>#REF!</v>
      </c>
      <c r="AB132" s="13" t="e">
        <f t="shared" si="232"/>
        <v>#REF!</v>
      </c>
      <c r="AC132" s="13" t="e">
        <f t="shared" si="232"/>
        <v>#REF!</v>
      </c>
      <c r="AD132" s="13" t="e">
        <f t="shared" si="232"/>
        <v>#REF!</v>
      </c>
      <c r="AE132" s="13" t="e">
        <f t="shared" si="232"/>
        <v>#REF!</v>
      </c>
      <c r="AF132" s="13" t="e">
        <f t="shared" si="232"/>
        <v>#REF!</v>
      </c>
      <c r="AG132" s="13" t="e">
        <f t="shared" si="232"/>
        <v>#REF!</v>
      </c>
      <c r="AH132" s="13" t="e">
        <f t="shared" si="232"/>
        <v>#REF!</v>
      </c>
      <c r="AI132" s="13" t="e">
        <f t="shared" si="232"/>
        <v>#REF!</v>
      </c>
      <c r="AJ132" s="13" t="e">
        <f t="shared" si="232"/>
        <v>#REF!</v>
      </c>
      <c r="AK132" s="13" t="e">
        <f t="shared" si="232"/>
        <v>#REF!</v>
      </c>
      <c r="AL132" s="13" t="e">
        <f t="shared" si="232"/>
        <v>#REF!</v>
      </c>
      <c r="AM132" s="13" t="e">
        <f t="shared" si="232"/>
        <v>#REF!</v>
      </c>
      <c r="AN132" s="13" t="e">
        <f t="shared" si="232"/>
        <v>#REF!</v>
      </c>
      <c r="AO132" s="13" t="e">
        <f t="shared" si="232"/>
        <v>#REF!</v>
      </c>
      <c r="AP132" s="13" t="e">
        <f t="shared" si="232"/>
        <v>#REF!</v>
      </c>
      <c r="AQ132" s="13" t="e">
        <f t="shared" si="232"/>
        <v>#REF!</v>
      </c>
      <c r="AR132" s="13" t="e">
        <f t="shared" si="232"/>
        <v>#REF!</v>
      </c>
      <c r="AS132" s="13" t="e">
        <f t="shared" si="232"/>
        <v>#REF!</v>
      </c>
      <c r="AT132" s="13" t="e">
        <f t="shared" si="232"/>
        <v>#REF!</v>
      </c>
      <c r="AU132" s="13" t="e">
        <f t="shared" si="232"/>
        <v>#REF!</v>
      </c>
      <c r="AV132" s="13" t="e">
        <f t="shared" si="232"/>
        <v>#REF!</v>
      </c>
      <c r="AW132" s="13" t="e">
        <f t="shared" si="232"/>
        <v>#REF!</v>
      </c>
      <c r="AX132" s="13" t="e">
        <f t="shared" si="232"/>
        <v>#REF!</v>
      </c>
      <c r="AY132" s="13" t="e">
        <f t="shared" si="232"/>
        <v>#REF!</v>
      </c>
      <c r="AZ132" s="13" t="e">
        <f t="shared" si="232"/>
        <v>#REF!</v>
      </c>
      <c r="BA132" s="13" t="e">
        <f t="shared" si="232"/>
        <v>#REF!</v>
      </c>
      <c r="BB132" s="13" t="e">
        <f t="shared" si="232"/>
        <v>#REF!</v>
      </c>
      <c r="BC132" s="13" t="e">
        <f t="shared" si="232"/>
        <v>#REF!</v>
      </c>
      <c r="BD132" s="13" t="e">
        <f t="shared" si="232"/>
        <v>#REF!</v>
      </c>
      <c r="BE132" s="13" t="e">
        <f t="shared" si="232"/>
        <v>#REF!</v>
      </c>
      <c r="BF132" s="13" t="e">
        <f t="shared" si="232"/>
        <v>#REF!</v>
      </c>
      <c r="BG132" s="13" t="e">
        <f t="shared" si="232"/>
        <v>#REF!</v>
      </c>
      <c r="BH132" s="13" t="e">
        <f t="shared" si="232"/>
        <v>#REF!</v>
      </c>
      <c r="BI132" s="13" t="e">
        <f t="shared" si="232"/>
        <v>#REF!</v>
      </c>
      <c r="BJ132" s="13" t="e">
        <f t="shared" si="232"/>
        <v>#REF!</v>
      </c>
      <c r="BK132" s="13" t="e">
        <f t="shared" si="232"/>
        <v>#REF!</v>
      </c>
      <c r="BL132" s="13" t="e">
        <f t="shared" si="232"/>
        <v>#REF!</v>
      </c>
      <c r="BM132" s="13" t="e">
        <f t="shared" si="232"/>
        <v>#REF!</v>
      </c>
      <c r="BN132" s="13" t="e">
        <f t="shared" si="232"/>
        <v>#REF!</v>
      </c>
      <c r="BO132" s="13" t="e">
        <f t="shared" si="232"/>
        <v>#REF!</v>
      </c>
      <c r="BP132" s="13" t="e">
        <f t="shared" ref="BP132:CH132" si="233">BP116</f>
        <v>#REF!</v>
      </c>
      <c r="BQ132" s="13" t="e">
        <f t="shared" si="233"/>
        <v>#REF!</v>
      </c>
      <c r="BR132" s="13" t="e">
        <f t="shared" si="233"/>
        <v>#REF!</v>
      </c>
      <c r="BS132" s="13" t="e">
        <f t="shared" si="233"/>
        <v>#REF!</v>
      </c>
      <c r="BT132" s="13" t="e">
        <f t="shared" si="233"/>
        <v>#REF!</v>
      </c>
      <c r="BU132" s="13" t="e">
        <f t="shared" si="233"/>
        <v>#REF!</v>
      </c>
      <c r="BV132" s="13" t="e">
        <f t="shared" si="233"/>
        <v>#REF!</v>
      </c>
      <c r="BW132" s="13" t="e">
        <f t="shared" si="233"/>
        <v>#REF!</v>
      </c>
      <c r="BX132" s="13" t="e">
        <f t="shared" si="233"/>
        <v>#REF!</v>
      </c>
      <c r="BY132" s="13" t="e">
        <f t="shared" si="233"/>
        <v>#REF!</v>
      </c>
      <c r="BZ132" s="13" t="e">
        <f t="shared" si="233"/>
        <v>#REF!</v>
      </c>
      <c r="CA132" s="13" t="e">
        <f t="shared" si="233"/>
        <v>#REF!</v>
      </c>
      <c r="CB132" s="13" t="e">
        <f t="shared" si="233"/>
        <v>#REF!</v>
      </c>
      <c r="CC132" s="13" t="e">
        <f t="shared" si="233"/>
        <v>#REF!</v>
      </c>
      <c r="CD132" s="13" t="e">
        <f t="shared" si="233"/>
        <v>#REF!</v>
      </c>
      <c r="CE132" s="13" t="e">
        <f t="shared" si="233"/>
        <v>#REF!</v>
      </c>
      <c r="CF132" s="13" t="e">
        <f t="shared" si="233"/>
        <v>#REF!</v>
      </c>
      <c r="CG132" s="13" t="e">
        <f t="shared" si="233"/>
        <v>#REF!</v>
      </c>
      <c r="CH132" s="13" t="e">
        <f t="shared" si="233"/>
        <v>#REF!</v>
      </c>
      <c r="CI132" s="13" t="e">
        <f t="shared" ref="CI132" si="234">CI116</f>
        <v>#REF!</v>
      </c>
    </row>
    <row r="133" spans="1:104">
      <c r="B133" t="s">
        <v>121</v>
      </c>
      <c r="C133" s="13" t="e">
        <f>C98+C104+C110</f>
        <v>#REF!</v>
      </c>
      <c r="D133" s="13" t="e">
        <f t="shared" ref="D133:BO133" si="235">D98+D104+D110</f>
        <v>#REF!</v>
      </c>
      <c r="E133" s="13" t="e">
        <f t="shared" si="235"/>
        <v>#REF!</v>
      </c>
      <c r="F133" s="13" t="e">
        <f t="shared" si="235"/>
        <v>#REF!</v>
      </c>
      <c r="G133" s="13" t="e">
        <f t="shared" si="235"/>
        <v>#REF!</v>
      </c>
      <c r="H133" s="13" t="e">
        <f t="shared" si="235"/>
        <v>#REF!</v>
      </c>
      <c r="I133" s="13" t="e">
        <f t="shared" si="235"/>
        <v>#REF!</v>
      </c>
      <c r="J133" s="13" t="e">
        <f t="shared" si="235"/>
        <v>#REF!</v>
      </c>
      <c r="K133" s="13" t="e">
        <f t="shared" si="235"/>
        <v>#REF!</v>
      </c>
      <c r="L133" s="13" t="e">
        <f t="shared" si="235"/>
        <v>#REF!</v>
      </c>
      <c r="M133" s="13" t="e">
        <f t="shared" si="235"/>
        <v>#REF!</v>
      </c>
      <c r="N133" s="13" t="e">
        <f t="shared" si="235"/>
        <v>#REF!</v>
      </c>
      <c r="O133" s="13" t="e">
        <f t="shared" si="235"/>
        <v>#REF!</v>
      </c>
      <c r="P133" s="13" t="e">
        <f t="shared" si="235"/>
        <v>#REF!</v>
      </c>
      <c r="Q133" s="13" t="e">
        <f t="shared" si="235"/>
        <v>#REF!</v>
      </c>
      <c r="R133" s="13" t="e">
        <f t="shared" si="235"/>
        <v>#REF!</v>
      </c>
      <c r="S133" s="13" t="e">
        <f t="shared" si="235"/>
        <v>#REF!</v>
      </c>
      <c r="T133" s="13" t="e">
        <f t="shared" si="235"/>
        <v>#REF!</v>
      </c>
      <c r="U133" s="13" t="e">
        <f t="shared" si="235"/>
        <v>#REF!</v>
      </c>
      <c r="V133" s="13" t="e">
        <f t="shared" si="235"/>
        <v>#REF!</v>
      </c>
      <c r="W133" s="13" t="e">
        <f t="shared" si="235"/>
        <v>#REF!</v>
      </c>
      <c r="X133" s="13" t="e">
        <f t="shared" si="235"/>
        <v>#REF!</v>
      </c>
      <c r="Y133" s="13" t="e">
        <f t="shared" si="235"/>
        <v>#REF!</v>
      </c>
      <c r="Z133" s="13" t="e">
        <f t="shared" si="235"/>
        <v>#REF!</v>
      </c>
      <c r="AA133" s="13" t="e">
        <f t="shared" si="235"/>
        <v>#REF!</v>
      </c>
      <c r="AB133" s="13" t="e">
        <f t="shared" si="235"/>
        <v>#REF!</v>
      </c>
      <c r="AC133" s="13" t="e">
        <f t="shared" si="235"/>
        <v>#REF!</v>
      </c>
      <c r="AD133" s="13" t="e">
        <f t="shared" si="235"/>
        <v>#REF!</v>
      </c>
      <c r="AE133" s="13" t="e">
        <f t="shared" si="235"/>
        <v>#REF!</v>
      </c>
      <c r="AF133" s="13" t="e">
        <f t="shared" si="235"/>
        <v>#REF!</v>
      </c>
      <c r="AG133" s="13" t="e">
        <f t="shared" si="235"/>
        <v>#REF!</v>
      </c>
      <c r="AH133" s="13" t="e">
        <f t="shared" si="235"/>
        <v>#REF!</v>
      </c>
      <c r="AI133" s="13" t="e">
        <f t="shared" si="235"/>
        <v>#REF!</v>
      </c>
      <c r="AJ133" s="13" t="e">
        <f t="shared" si="235"/>
        <v>#REF!</v>
      </c>
      <c r="AK133" s="13" t="e">
        <f t="shared" si="235"/>
        <v>#REF!</v>
      </c>
      <c r="AL133" s="13" t="e">
        <f t="shared" si="235"/>
        <v>#REF!</v>
      </c>
      <c r="AM133" s="13" t="e">
        <f t="shared" si="235"/>
        <v>#REF!</v>
      </c>
      <c r="AN133" s="13" t="e">
        <f t="shared" si="235"/>
        <v>#REF!</v>
      </c>
      <c r="AO133" s="13" t="e">
        <f t="shared" si="235"/>
        <v>#REF!</v>
      </c>
      <c r="AP133" s="13" t="e">
        <f t="shared" si="235"/>
        <v>#REF!</v>
      </c>
      <c r="AQ133" s="13" t="e">
        <f t="shared" si="235"/>
        <v>#REF!</v>
      </c>
      <c r="AR133" s="13" t="e">
        <f t="shared" si="235"/>
        <v>#REF!</v>
      </c>
      <c r="AS133" s="13" t="e">
        <f t="shared" si="235"/>
        <v>#REF!</v>
      </c>
      <c r="AT133" s="13" t="e">
        <f t="shared" si="235"/>
        <v>#REF!</v>
      </c>
      <c r="AU133" s="13" t="e">
        <f t="shared" si="235"/>
        <v>#REF!</v>
      </c>
      <c r="AV133" s="13" t="e">
        <f t="shared" si="235"/>
        <v>#REF!</v>
      </c>
      <c r="AW133" s="13" t="e">
        <f t="shared" si="235"/>
        <v>#REF!</v>
      </c>
      <c r="AX133" s="13" t="e">
        <f t="shared" si="235"/>
        <v>#REF!</v>
      </c>
      <c r="AY133" s="13" t="e">
        <f t="shared" si="235"/>
        <v>#REF!</v>
      </c>
      <c r="AZ133" s="13" t="e">
        <f t="shared" si="235"/>
        <v>#REF!</v>
      </c>
      <c r="BA133" s="13" t="e">
        <f t="shared" si="235"/>
        <v>#REF!</v>
      </c>
      <c r="BB133" s="13" t="e">
        <f t="shared" si="235"/>
        <v>#REF!</v>
      </c>
      <c r="BC133" s="13" t="e">
        <f t="shared" si="235"/>
        <v>#REF!</v>
      </c>
      <c r="BD133" s="13" t="e">
        <f t="shared" si="235"/>
        <v>#REF!</v>
      </c>
      <c r="BE133" s="13" t="e">
        <f t="shared" si="235"/>
        <v>#REF!</v>
      </c>
      <c r="BF133" s="13" t="e">
        <f t="shared" si="235"/>
        <v>#REF!</v>
      </c>
      <c r="BG133" s="13" t="e">
        <f t="shared" si="235"/>
        <v>#REF!</v>
      </c>
      <c r="BH133" s="13" t="e">
        <f t="shared" si="235"/>
        <v>#REF!</v>
      </c>
      <c r="BI133" s="13" t="e">
        <f t="shared" si="235"/>
        <v>#REF!</v>
      </c>
      <c r="BJ133" s="13" t="e">
        <f t="shared" si="235"/>
        <v>#REF!</v>
      </c>
      <c r="BK133" s="13" t="e">
        <f t="shared" si="235"/>
        <v>#REF!</v>
      </c>
      <c r="BL133" s="13" t="e">
        <f t="shared" si="235"/>
        <v>#REF!</v>
      </c>
      <c r="BM133" s="13" t="e">
        <f t="shared" si="235"/>
        <v>#REF!</v>
      </c>
      <c r="BN133" s="13" t="e">
        <f t="shared" si="235"/>
        <v>#REF!</v>
      </c>
      <c r="BO133" s="13" t="e">
        <f t="shared" si="235"/>
        <v>#REF!</v>
      </c>
      <c r="BP133" s="13" t="e">
        <f t="shared" ref="BP133:CH133" si="236">BP98+BP104+BP110</f>
        <v>#REF!</v>
      </c>
      <c r="BQ133" s="13" t="e">
        <f t="shared" si="236"/>
        <v>#REF!</v>
      </c>
      <c r="BR133" s="13" t="e">
        <f t="shared" si="236"/>
        <v>#REF!</v>
      </c>
      <c r="BS133" s="13" t="e">
        <f t="shared" si="236"/>
        <v>#REF!</v>
      </c>
      <c r="BT133" s="13" t="e">
        <f t="shared" si="236"/>
        <v>#REF!</v>
      </c>
      <c r="BU133" s="13" t="e">
        <f t="shared" si="236"/>
        <v>#REF!</v>
      </c>
      <c r="BV133" s="13" t="e">
        <f t="shared" si="236"/>
        <v>#REF!</v>
      </c>
      <c r="BW133" s="13" t="e">
        <f t="shared" si="236"/>
        <v>#REF!</v>
      </c>
      <c r="BX133" s="13" t="e">
        <f t="shared" si="236"/>
        <v>#REF!</v>
      </c>
      <c r="BY133" s="13" t="e">
        <f t="shared" si="236"/>
        <v>#REF!</v>
      </c>
      <c r="BZ133" s="13" t="e">
        <f t="shared" si="236"/>
        <v>#REF!</v>
      </c>
      <c r="CA133" s="13" t="e">
        <f t="shared" si="236"/>
        <v>#REF!</v>
      </c>
      <c r="CB133" s="13" t="e">
        <f t="shared" si="236"/>
        <v>#REF!</v>
      </c>
      <c r="CC133" s="13" t="e">
        <f t="shared" si="236"/>
        <v>#REF!</v>
      </c>
      <c r="CD133" s="13" t="e">
        <f t="shared" si="236"/>
        <v>#REF!</v>
      </c>
      <c r="CE133" s="13" t="e">
        <f t="shared" si="236"/>
        <v>#REF!</v>
      </c>
      <c r="CF133" s="13" t="e">
        <f t="shared" si="236"/>
        <v>#REF!</v>
      </c>
      <c r="CG133" s="13" t="e">
        <f t="shared" si="236"/>
        <v>#REF!</v>
      </c>
      <c r="CH133" s="13" t="e">
        <f t="shared" si="236"/>
        <v>#REF!</v>
      </c>
      <c r="CI133" s="13" t="e">
        <f t="shared" ref="CI133" si="237">CI98+CI104+CI110</f>
        <v>#REF!</v>
      </c>
    </row>
    <row r="134" spans="1:104">
      <c r="B134" t="s">
        <v>319</v>
      </c>
      <c r="C134" s="13">
        <f>C145</f>
        <v>0</v>
      </c>
      <c r="D134" s="13">
        <f t="shared" ref="D134:BO134" si="238">D145</f>
        <v>0</v>
      </c>
      <c r="E134" s="13">
        <f t="shared" si="238"/>
        <v>0</v>
      </c>
      <c r="F134" s="13">
        <f t="shared" si="238"/>
        <v>0</v>
      </c>
      <c r="G134" s="13">
        <f t="shared" si="238"/>
        <v>2000000</v>
      </c>
      <c r="H134" s="13">
        <f t="shared" si="238"/>
        <v>1500000</v>
      </c>
      <c r="I134" s="13">
        <f t="shared" si="238"/>
        <v>0</v>
      </c>
      <c r="J134" s="13">
        <f t="shared" si="238"/>
        <v>0</v>
      </c>
      <c r="K134" s="13">
        <f t="shared" si="238"/>
        <v>0</v>
      </c>
      <c r="L134" s="13">
        <f t="shared" si="238"/>
        <v>0</v>
      </c>
      <c r="M134" s="13">
        <f t="shared" si="238"/>
        <v>1500000</v>
      </c>
      <c r="N134" s="13">
        <f t="shared" si="238"/>
        <v>0</v>
      </c>
      <c r="O134" s="13">
        <f t="shared" si="238"/>
        <v>0</v>
      </c>
      <c r="P134" s="13">
        <f t="shared" si="238"/>
        <v>0</v>
      </c>
      <c r="Q134" s="13">
        <f t="shared" si="238"/>
        <v>0</v>
      </c>
      <c r="R134" s="13">
        <f t="shared" si="238"/>
        <v>0</v>
      </c>
      <c r="S134" s="13">
        <f t="shared" si="238"/>
        <v>0</v>
      </c>
      <c r="T134" s="13">
        <f t="shared" si="238"/>
        <v>0</v>
      </c>
      <c r="U134" s="13">
        <f t="shared" si="238"/>
        <v>0</v>
      </c>
      <c r="V134" s="13">
        <f t="shared" si="238"/>
        <v>0</v>
      </c>
      <c r="W134" s="13">
        <f t="shared" si="238"/>
        <v>0</v>
      </c>
      <c r="X134" s="13">
        <f t="shared" si="238"/>
        <v>0</v>
      </c>
      <c r="Y134" s="13">
        <f t="shared" si="238"/>
        <v>0</v>
      </c>
      <c r="Z134" s="13">
        <f t="shared" si="238"/>
        <v>0</v>
      </c>
      <c r="AA134" s="13">
        <f t="shared" si="238"/>
        <v>0</v>
      </c>
      <c r="AB134" s="13">
        <f t="shared" si="238"/>
        <v>0</v>
      </c>
      <c r="AC134" s="13">
        <f t="shared" si="238"/>
        <v>0</v>
      </c>
      <c r="AD134" s="13">
        <f t="shared" si="238"/>
        <v>0</v>
      </c>
      <c r="AE134" s="13">
        <f t="shared" si="238"/>
        <v>0</v>
      </c>
      <c r="AF134" s="13">
        <f t="shared" si="238"/>
        <v>0</v>
      </c>
      <c r="AG134" s="13">
        <f t="shared" si="238"/>
        <v>0</v>
      </c>
      <c r="AH134" s="13">
        <f t="shared" si="238"/>
        <v>0</v>
      </c>
      <c r="AI134" s="13">
        <f t="shared" si="238"/>
        <v>0</v>
      </c>
      <c r="AJ134" s="13">
        <f t="shared" si="238"/>
        <v>0</v>
      </c>
      <c r="AK134" s="13">
        <f t="shared" si="238"/>
        <v>0</v>
      </c>
      <c r="AL134" s="13">
        <f t="shared" si="238"/>
        <v>0</v>
      </c>
      <c r="AM134" s="13">
        <f t="shared" si="238"/>
        <v>0</v>
      </c>
      <c r="AN134" s="13">
        <f t="shared" si="238"/>
        <v>0</v>
      </c>
      <c r="AO134" s="13">
        <f t="shared" si="238"/>
        <v>0</v>
      </c>
      <c r="AP134" s="13">
        <f t="shared" si="238"/>
        <v>0</v>
      </c>
      <c r="AQ134" s="13">
        <f t="shared" si="238"/>
        <v>0</v>
      </c>
      <c r="AR134" s="13">
        <f t="shared" si="238"/>
        <v>0</v>
      </c>
      <c r="AS134" s="13">
        <f t="shared" si="238"/>
        <v>0</v>
      </c>
      <c r="AT134" s="13">
        <f t="shared" si="238"/>
        <v>0</v>
      </c>
      <c r="AU134" s="13">
        <f t="shared" si="238"/>
        <v>0</v>
      </c>
      <c r="AV134" s="13">
        <f t="shared" si="238"/>
        <v>0</v>
      </c>
      <c r="AW134" s="13">
        <f t="shared" si="238"/>
        <v>0</v>
      </c>
      <c r="AX134" s="13">
        <f t="shared" si="238"/>
        <v>0</v>
      </c>
      <c r="AY134" s="13">
        <f t="shared" si="238"/>
        <v>0</v>
      </c>
      <c r="AZ134" s="13">
        <f t="shared" si="238"/>
        <v>0</v>
      </c>
      <c r="BA134" s="13">
        <f t="shared" si="238"/>
        <v>0</v>
      </c>
      <c r="BB134" s="13">
        <f t="shared" si="238"/>
        <v>0</v>
      </c>
      <c r="BC134" s="13">
        <f t="shared" si="238"/>
        <v>0</v>
      </c>
      <c r="BD134" s="13">
        <f t="shared" si="238"/>
        <v>0</v>
      </c>
      <c r="BE134" s="13">
        <f t="shared" si="238"/>
        <v>0</v>
      </c>
      <c r="BF134" s="13">
        <f t="shared" si="238"/>
        <v>0</v>
      </c>
      <c r="BG134" s="13">
        <f t="shared" si="238"/>
        <v>0</v>
      </c>
      <c r="BH134" s="13">
        <f t="shared" si="238"/>
        <v>0</v>
      </c>
      <c r="BI134" s="13">
        <f t="shared" si="238"/>
        <v>0</v>
      </c>
      <c r="BJ134" s="13">
        <f t="shared" si="238"/>
        <v>0</v>
      </c>
      <c r="BK134" s="13">
        <f t="shared" si="238"/>
        <v>0</v>
      </c>
      <c r="BL134" s="13">
        <f t="shared" si="238"/>
        <v>0</v>
      </c>
      <c r="BM134" s="13">
        <f t="shared" si="238"/>
        <v>0</v>
      </c>
      <c r="BN134" s="13">
        <f t="shared" si="238"/>
        <v>0</v>
      </c>
      <c r="BO134" s="13">
        <f t="shared" si="238"/>
        <v>0</v>
      </c>
      <c r="BP134" s="13">
        <f t="shared" ref="BP134:CH134" si="239">BP145</f>
        <v>0</v>
      </c>
      <c r="BQ134" s="13">
        <f t="shared" si="239"/>
        <v>0</v>
      </c>
      <c r="BR134" s="13">
        <f t="shared" si="239"/>
        <v>0</v>
      </c>
      <c r="BS134" s="13">
        <f t="shared" si="239"/>
        <v>0</v>
      </c>
      <c r="BT134" s="13">
        <f t="shared" si="239"/>
        <v>0</v>
      </c>
      <c r="BU134" s="13">
        <f t="shared" si="239"/>
        <v>0</v>
      </c>
      <c r="BV134" s="13">
        <f t="shared" si="239"/>
        <v>0</v>
      </c>
      <c r="BW134" s="13">
        <f t="shared" si="239"/>
        <v>0</v>
      </c>
      <c r="BX134" s="13">
        <f t="shared" si="239"/>
        <v>0</v>
      </c>
      <c r="BY134" s="13">
        <f t="shared" si="239"/>
        <v>0</v>
      </c>
      <c r="BZ134" s="13">
        <f t="shared" si="239"/>
        <v>0</v>
      </c>
      <c r="CA134" s="13">
        <f t="shared" si="239"/>
        <v>0</v>
      </c>
      <c r="CB134" s="13">
        <f t="shared" si="239"/>
        <v>0</v>
      </c>
      <c r="CC134" s="13">
        <f t="shared" si="239"/>
        <v>0</v>
      </c>
      <c r="CD134" s="13">
        <f t="shared" si="239"/>
        <v>0</v>
      </c>
      <c r="CE134" s="13">
        <f t="shared" si="239"/>
        <v>0</v>
      </c>
      <c r="CF134" s="13">
        <f t="shared" si="239"/>
        <v>0</v>
      </c>
      <c r="CG134" s="13">
        <f t="shared" si="239"/>
        <v>0</v>
      </c>
      <c r="CH134" s="13">
        <f t="shared" si="239"/>
        <v>0</v>
      </c>
      <c r="CI134" s="13">
        <f t="shared" ref="CI134" si="240">CI145</f>
        <v>0</v>
      </c>
    </row>
    <row r="135" spans="1:104">
      <c r="B135" t="s">
        <v>297</v>
      </c>
      <c r="C135" s="126" t="e">
        <f>SUM(C132:C134)</f>
        <v>#REF!</v>
      </c>
      <c r="D135" s="126" t="e">
        <f t="shared" ref="D135:BO135" si="241">SUM(D132:D134)</f>
        <v>#REF!</v>
      </c>
      <c r="E135" s="126" t="e">
        <f t="shared" si="241"/>
        <v>#REF!</v>
      </c>
      <c r="F135" s="126" t="e">
        <f t="shared" si="241"/>
        <v>#REF!</v>
      </c>
      <c r="G135" s="126" t="e">
        <f t="shared" si="241"/>
        <v>#REF!</v>
      </c>
      <c r="H135" s="126" t="e">
        <f t="shared" si="241"/>
        <v>#REF!</v>
      </c>
      <c r="I135" s="126" t="e">
        <f t="shared" si="241"/>
        <v>#REF!</v>
      </c>
      <c r="J135" s="126" t="e">
        <f t="shared" si="241"/>
        <v>#REF!</v>
      </c>
      <c r="K135" s="126" t="e">
        <f t="shared" si="241"/>
        <v>#REF!</v>
      </c>
      <c r="L135" s="126" t="e">
        <f t="shared" si="241"/>
        <v>#REF!</v>
      </c>
      <c r="M135" s="126" t="e">
        <f t="shared" si="241"/>
        <v>#REF!</v>
      </c>
      <c r="N135" s="126" t="e">
        <f t="shared" si="241"/>
        <v>#REF!</v>
      </c>
      <c r="O135" s="126" t="e">
        <f t="shared" si="241"/>
        <v>#REF!</v>
      </c>
      <c r="P135" s="126" t="e">
        <f t="shared" si="241"/>
        <v>#REF!</v>
      </c>
      <c r="Q135" s="126" t="e">
        <f t="shared" si="241"/>
        <v>#REF!</v>
      </c>
      <c r="R135" s="126" t="e">
        <f t="shared" si="241"/>
        <v>#REF!</v>
      </c>
      <c r="S135" s="126" t="e">
        <f t="shared" si="241"/>
        <v>#REF!</v>
      </c>
      <c r="T135" s="126" t="e">
        <f t="shared" si="241"/>
        <v>#REF!</v>
      </c>
      <c r="U135" s="126" t="e">
        <f t="shared" si="241"/>
        <v>#REF!</v>
      </c>
      <c r="V135" s="126" t="e">
        <f t="shared" si="241"/>
        <v>#REF!</v>
      </c>
      <c r="W135" s="126" t="e">
        <f t="shared" si="241"/>
        <v>#REF!</v>
      </c>
      <c r="X135" s="126" t="e">
        <f t="shared" si="241"/>
        <v>#REF!</v>
      </c>
      <c r="Y135" s="126" t="e">
        <f t="shared" si="241"/>
        <v>#REF!</v>
      </c>
      <c r="Z135" s="126" t="e">
        <f t="shared" si="241"/>
        <v>#REF!</v>
      </c>
      <c r="AA135" s="126" t="e">
        <f t="shared" si="241"/>
        <v>#REF!</v>
      </c>
      <c r="AB135" s="126" t="e">
        <f t="shared" si="241"/>
        <v>#REF!</v>
      </c>
      <c r="AC135" s="126" t="e">
        <f t="shared" si="241"/>
        <v>#REF!</v>
      </c>
      <c r="AD135" s="126" t="e">
        <f t="shared" si="241"/>
        <v>#REF!</v>
      </c>
      <c r="AE135" s="126" t="e">
        <f t="shared" si="241"/>
        <v>#REF!</v>
      </c>
      <c r="AF135" s="126" t="e">
        <f t="shared" si="241"/>
        <v>#REF!</v>
      </c>
      <c r="AG135" s="126" t="e">
        <f t="shared" si="241"/>
        <v>#REF!</v>
      </c>
      <c r="AH135" s="126" t="e">
        <f t="shared" si="241"/>
        <v>#REF!</v>
      </c>
      <c r="AI135" s="126" t="e">
        <f t="shared" si="241"/>
        <v>#REF!</v>
      </c>
      <c r="AJ135" s="126" t="e">
        <f t="shared" si="241"/>
        <v>#REF!</v>
      </c>
      <c r="AK135" s="126" t="e">
        <f t="shared" si="241"/>
        <v>#REF!</v>
      </c>
      <c r="AL135" s="126" t="e">
        <f t="shared" si="241"/>
        <v>#REF!</v>
      </c>
      <c r="AM135" s="126" t="e">
        <f t="shared" si="241"/>
        <v>#REF!</v>
      </c>
      <c r="AN135" s="126" t="e">
        <f t="shared" si="241"/>
        <v>#REF!</v>
      </c>
      <c r="AO135" s="126" t="e">
        <f t="shared" si="241"/>
        <v>#REF!</v>
      </c>
      <c r="AP135" s="126" t="e">
        <f t="shared" si="241"/>
        <v>#REF!</v>
      </c>
      <c r="AQ135" s="126" t="e">
        <f t="shared" si="241"/>
        <v>#REF!</v>
      </c>
      <c r="AR135" s="126" t="e">
        <f t="shared" si="241"/>
        <v>#REF!</v>
      </c>
      <c r="AS135" s="126" t="e">
        <f t="shared" si="241"/>
        <v>#REF!</v>
      </c>
      <c r="AT135" s="126" t="e">
        <f t="shared" si="241"/>
        <v>#REF!</v>
      </c>
      <c r="AU135" s="126" t="e">
        <f t="shared" si="241"/>
        <v>#REF!</v>
      </c>
      <c r="AV135" s="126" t="e">
        <f t="shared" si="241"/>
        <v>#REF!</v>
      </c>
      <c r="AW135" s="126" t="e">
        <f t="shared" si="241"/>
        <v>#REF!</v>
      </c>
      <c r="AX135" s="126" t="e">
        <f t="shared" si="241"/>
        <v>#REF!</v>
      </c>
      <c r="AY135" s="126" t="e">
        <f t="shared" si="241"/>
        <v>#REF!</v>
      </c>
      <c r="AZ135" s="126" t="e">
        <f t="shared" si="241"/>
        <v>#REF!</v>
      </c>
      <c r="BA135" s="126" t="e">
        <f t="shared" si="241"/>
        <v>#REF!</v>
      </c>
      <c r="BB135" s="126" t="e">
        <f t="shared" si="241"/>
        <v>#REF!</v>
      </c>
      <c r="BC135" s="126" t="e">
        <f t="shared" si="241"/>
        <v>#REF!</v>
      </c>
      <c r="BD135" s="126" t="e">
        <f t="shared" si="241"/>
        <v>#REF!</v>
      </c>
      <c r="BE135" s="126" t="e">
        <f t="shared" si="241"/>
        <v>#REF!</v>
      </c>
      <c r="BF135" s="126" t="e">
        <f t="shared" si="241"/>
        <v>#REF!</v>
      </c>
      <c r="BG135" s="126" t="e">
        <f t="shared" si="241"/>
        <v>#REF!</v>
      </c>
      <c r="BH135" s="126" t="e">
        <f t="shared" si="241"/>
        <v>#REF!</v>
      </c>
      <c r="BI135" s="126" t="e">
        <f t="shared" si="241"/>
        <v>#REF!</v>
      </c>
      <c r="BJ135" s="126" t="e">
        <f t="shared" si="241"/>
        <v>#REF!</v>
      </c>
      <c r="BK135" s="126" t="e">
        <f t="shared" si="241"/>
        <v>#REF!</v>
      </c>
      <c r="BL135" s="126" t="e">
        <f t="shared" si="241"/>
        <v>#REF!</v>
      </c>
      <c r="BM135" s="126" t="e">
        <f t="shared" si="241"/>
        <v>#REF!</v>
      </c>
      <c r="BN135" s="126" t="e">
        <f t="shared" si="241"/>
        <v>#REF!</v>
      </c>
      <c r="BO135" s="126" t="e">
        <f t="shared" si="241"/>
        <v>#REF!</v>
      </c>
      <c r="BP135" s="126" t="e">
        <f t="shared" ref="BP135:CH135" si="242">SUM(BP132:BP134)</f>
        <v>#REF!</v>
      </c>
      <c r="BQ135" s="126" t="e">
        <f t="shared" si="242"/>
        <v>#REF!</v>
      </c>
      <c r="BR135" s="126" t="e">
        <f t="shared" si="242"/>
        <v>#REF!</v>
      </c>
      <c r="BS135" s="126" t="e">
        <f t="shared" si="242"/>
        <v>#REF!</v>
      </c>
      <c r="BT135" s="126" t="e">
        <f t="shared" si="242"/>
        <v>#REF!</v>
      </c>
      <c r="BU135" s="126" t="e">
        <f t="shared" si="242"/>
        <v>#REF!</v>
      </c>
      <c r="BV135" s="126" t="e">
        <f t="shared" si="242"/>
        <v>#REF!</v>
      </c>
      <c r="BW135" s="126" t="e">
        <f t="shared" si="242"/>
        <v>#REF!</v>
      </c>
      <c r="BX135" s="126" t="e">
        <f t="shared" si="242"/>
        <v>#REF!</v>
      </c>
      <c r="BY135" s="126" t="e">
        <f t="shared" si="242"/>
        <v>#REF!</v>
      </c>
      <c r="BZ135" s="126" t="e">
        <f t="shared" si="242"/>
        <v>#REF!</v>
      </c>
      <c r="CA135" s="126" t="e">
        <f t="shared" si="242"/>
        <v>#REF!</v>
      </c>
      <c r="CB135" s="126" t="e">
        <f t="shared" si="242"/>
        <v>#REF!</v>
      </c>
      <c r="CC135" s="126" t="e">
        <f t="shared" si="242"/>
        <v>#REF!</v>
      </c>
      <c r="CD135" s="126" t="e">
        <f t="shared" si="242"/>
        <v>#REF!</v>
      </c>
      <c r="CE135" s="126" t="e">
        <f t="shared" si="242"/>
        <v>#REF!</v>
      </c>
      <c r="CF135" s="126" t="e">
        <f t="shared" si="242"/>
        <v>#REF!</v>
      </c>
      <c r="CG135" s="126" t="e">
        <f t="shared" si="242"/>
        <v>#REF!</v>
      </c>
      <c r="CH135" s="126" t="e">
        <f t="shared" si="242"/>
        <v>#REF!</v>
      </c>
      <c r="CI135" s="126" t="e">
        <f t="shared" ref="CI135" si="243">SUM(CI132:CI134)</f>
        <v>#REF!</v>
      </c>
    </row>
    <row r="136" spans="1:104">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row>
    <row r="137" spans="1:104" s="77" customFormat="1">
      <c r="A137" s="113" t="s">
        <v>156</v>
      </c>
      <c r="B137" s="114" t="e">
        <f>C9</f>
        <v>#REF!</v>
      </c>
      <c r="C137" s="126" t="e">
        <f>C124+C130-C135</f>
        <v>#REF!</v>
      </c>
      <c r="D137" s="126" t="e">
        <f t="shared" ref="D137:BO137" si="244">D124+D130-D135</f>
        <v>#REF!</v>
      </c>
      <c r="E137" s="126" t="e">
        <f t="shared" si="244"/>
        <v>#REF!</v>
      </c>
      <c r="F137" s="126" t="e">
        <f t="shared" si="244"/>
        <v>#REF!</v>
      </c>
      <c r="G137" s="126" t="e">
        <f t="shared" si="244"/>
        <v>#REF!</v>
      </c>
      <c r="H137" s="126" t="e">
        <f t="shared" si="244"/>
        <v>#REF!</v>
      </c>
      <c r="I137" s="126" t="e">
        <f t="shared" si="244"/>
        <v>#REF!</v>
      </c>
      <c r="J137" s="126" t="e">
        <f t="shared" si="244"/>
        <v>#REF!</v>
      </c>
      <c r="K137" s="126" t="e">
        <f t="shared" si="244"/>
        <v>#REF!</v>
      </c>
      <c r="L137" s="126" t="e">
        <f t="shared" si="244"/>
        <v>#REF!</v>
      </c>
      <c r="M137" s="126" t="e">
        <f t="shared" si="244"/>
        <v>#REF!</v>
      </c>
      <c r="N137" s="126" t="e">
        <f t="shared" si="244"/>
        <v>#REF!</v>
      </c>
      <c r="O137" s="126" t="e">
        <f t="shared" si="244"/>
        <v>#REF!</v>
      </c>
      <c r="P137" s="126" t="e">
        <f t="shared" si="244"/>
        <v>#REF!</v>
      </c>
      <c r="Q137" s="126" t="e">
        <f t="shared" si="244"/>
        <v>#REF!</v>
      </c>
      <c r="R137" s="126" t="e">
        <f t="shared" si="244"/>
        <v>#REF!</v>
      </c>
      <c r="S137" s="126" t="e">
        <f t="shared" si="244"/>
        <v>#REF!</v>
      </c>
      <c r="T137" s="126" t="e">
        <f t="shared" si="244"/>
        <v>#REF!</v>
      </c>
      <c r="U137" s="126" t="e">
        <f t="shared" si="244"/>
        <v>#REF!</v>
      </c>
      <c r="V137" s="126" t="e">
        <f t="shared" si="244"/>
        <v>#REF!</v>
      </c>
      <c r="W137" s="126" t="e">
        <f t="shared" si="244"/>
        <v>#REF!</v>
      </c>
      <c r="X137" s="126" t="e">
        <f t="shared" si="244"/>
        <v>#REF!</v>
      </c>
      <c r="Y137" s="126" t="e">
        <f t="shared" si="244"/>
        <v>#REF!</v>
      </c>
      <c r="Z137" s="126" t="e">
        <f t="shared" si="244"/>
        <v>#REF!</v>
      </c>
      <c r="AA137" s="126" t="e">
        <f t="shared" si="244"/>
        <v>#REF!</v>
      </c>
      <c r="AB137" s="126" t="e">
        <f t="shared" si="244"/>
        <v>#REF!</v>
      </c>
      <c r="AC137" s="126" t="e">
        <f t="shared" si="244"/>
        <v>#REF!</v>
      </c>
      <c r="AD137" s="126" t="e">
        <f t="shared" si="244"/>
        <v>#REF!</v>
      </c>
      <c r="AE137" s="126" t="e">
        <f t="shared" si="244"/>
        <v>#REF!</v>
      </c>
      <c r="AF137" s="126" t="e">
        <f t="shared" si="244"/>
        <v>#REF!</v>
      </c>
      <c r="AG137" s="126" t="e">
        <f t="shared" si="244"/>
        <v>#REF!</v>
      </c>
      <c r="AH137" s="126" t="e">
        <f t="shared" si="244"/>
        <v>#REF!</v>
      </c>
      <c r="AI137" s="126" t="e">
        <f t="shared" si="244"/>
        <v>#REF!</v>
      </c>
      <c r="AJ137" s="126" t="e">
        <f t="shared" si="244"/>
        <v>#REF!</v>
      </c>
      <c r="AK137" s="126" t="e">
        <f t="shared" si="244"/>
        <v>#REF!</v>
      </c>
      <c r="AL137" s="126" t="e">
        <f t="shared" si="244"/>
        <v>#REF!</v>
      </c>
      <c r="AM137" s="126" t="e">
        <f t="shared" si="244"/>
        <v>#REF!</v>
      </c>
      <c r="AN137" s="126" t="e">
        <f t="shared" si="244"/>
        <v>#REF!</v>
      </c>
      <c r="AO137" s="126" t="e">
        <f t="shared" si="244"/>
        <v>#REF!</v>
      </c>
      <c r="AP137" s="126" t="e">
        <f t="shared" si="244"/>
        <v>#REF!</v>
      </c>
      <c r="AQ137" s="126" t="e">
        <f t="shared" si="244"/>
        <v>#REF!</v>
      </c>
      <c r="AR137" s="126" t="e">
        <f t="shared" si="244"/>
        <v>#REF!</v>
      </c>
      <c r="AS137" s="126" t="e">
        <f t="shared" si="244"/>
        <v>#REF!</v>
      </c>
      <c r="AT137" s="126" t="e">
        <f t="shared" si="244"/>
        <v>#REF!</v>
      </c>
      <c r="AU137" s="126" t="e">
        <f t="shared" si="244"/>
        <v>#REF!</v>
      </c>
      <c r="AV137" s="126" t="e">
        <f t="shared" si="244"/>
        <v>#REF!</v>
      </c>
      <c r="AW137" s="126" t="e">
        <f t="shared" si="244"/>
        <v>#REF!</v>
      </c>
      <c r="AX137" s="126" t="e">
        <f t="shared" si="244"/>
        <v>#REF!</v>
      </c>
      <c r="AY137" s="126" t="e">
        <f t="shared" si="244"/>
        <v>#REF!</v>
      </c>
      <c r="AZ137" s="126" t="e">
        <f t="shared" si="244"/>
        <v>#REF!</v>
      </c>
      <c r="BA137" s="126" t="e">
        <f t="shared" si="244"/>
        <v>#REF!</v>
      </c>
      <c r="BB137" s="126" t="e">
        <f t="shared" si="244"/>
        <v>#REF!</v>
      </c>
      <c r="BC137" s="126" t="e">
        <f t="shared" si="244"/>
        <v>#REF!</v>
      </c>
      <c r="BD137" s="126" t="e">
        <f t="shared" si="244"/>
        <v>#REF!</v>
      </c>
      <c r="BE137" s="126" t="e">
        <f t="shared" si="244"/>
        <v>#REF!</v>
      </c>
      <c r="BF137" s="126" t="e">
        <f t="shared" si="244"/>
        <v>#REF!</v>
      </c>
      <c r="BG137" s="126" t="e">
        <f t="shared" si="244"/>
        <v>#REF!</v>
      </c>
      <c r="BH137" s="126" t="e">
        <f t="shared" si="244"/>
        <v>#REF!</v>
      </c>
      <c r="BI137" s="126" t="e">
        <f t="shared" si="244"/>
        <v>#REF!</v>
      </c>
      <c r="BJ137" s="126" t="e">
        <f t="shared" si="244"/>
        <v>#REF!</v>
      </c>
      <c r="BK137" s="126" t="e">
        <f t="shared" si="244"/>
        <v>#REF!</v>
      </c>
      <c r="BL137" s="126" t="e">
        <f t="shared" si="244"/>
        <v>#REF!</v>
      </c>
      <c r="BM137" s="126" t="e">
        <f t="shared" si="244"/>
        <v>#REF!</v>
      </c>
      <c r="BN137" s="126" t="e">
        <f t="shared" si="244"/>
        <v>#REF!</v>
      </c>
      <c r="BO137" s="126" t="e">
        <f t="shared" si="244"/>
        <v>#REF!</v>
      </c>
      <c r="BP137" s="126" t="e">
        <f t="shared" ref="BP137:CH137" si="245">BP124+BP130-BP135</f>
        <v>#REF!</v>
      </c>
      <c r="BQ137" s="126" t="e">
        <f t="shared" si="245"/>
        <v>#REF!</v>
      </c>
      <c r="BR137" s="126" t="e">
        <f t="shared" si="245"/>
        <v>#REF!</v>
      </c>
      <c r="BS137" s="126" t="e">
        <f t="shared" si="245"/>
        <v>#REF!</v>
      </c>
      <c r="BT137" s="126" t="e">
        <f t="shared" si="245"/>
        <v>#REF!</v>
      </c>
      <c r="BU137" s="126" t="e">
        <f t="shared" si="245"/>
        <v>#REF!</v>
      </c>
      <c r="BV137" s="126" t="e">
        <f t="shared" si="245"/>
        <v>#REF!</v>
      </c>
      <c r="BW137" s="126" t="e">
        <f t="shared" si="245"/>
        <v>#REF!</v>
      </c>
      <c r="BX137" s="126" t="e">
        <f t="shared" si="245"/>
        <v>#REF!</v>
      </c>
      <c r="BY137" s="126" t="e">
        <f t="shared" si="245"/>
        <v>#REF!</v>
      </c>
      <c r="BZ137" s="126" t="e">
        <f t="shared" si="245"/>
        <v>#REF!</v>
      </c>
      <c r="CA137" s="126" t="e">
        <f t="shared" si="245"/>
        <v>#REF!</v>
      </c>
      <c r="CB137" s="126" t="e">
        <f t="shared" si="245"/>
        <v>#REF!</v>
      </c>
      <c r="CC137" s="126" t="e">
        <f t="shared" si="245"/>
        <v>#REF!</v>
      </c>
      <c r="CD137" s="126" t="e">
        <f t="shared" si="245"/>
        <v>#REF!</v>
      </c>
      <c r="CE137" s="126" t="e">
        <f t="shared" si="245"/>
        <v>#REF!</v>
      </c>
      <c r="CF137" s="126" t="e">
        <f t="shared" si="245"/>
        <v>#REF!</v>
      </c>
      <c r="CG137" s="126" t="e">
        <f t="shared" si="245"/>
        <v>#REF!</v>
      </c>
      <c r="CH137" s="126" t="e">
        <f t="shared" si="245"/>
        <v>#REF!</v>
      </c>
      <c r="CI137" s="126" t="e">
        <f t="shared" ref="CI137" si="246">CI124+CI130-CI135</f>
        <v>#REF!</v>
      </c>
      <c r="CJ137"/>
      <c r="CK137"/>
      <c r="CL137"/>
      <c r="CM137"/>
      <c r="CN137"/>
      <c r="CO137"/>
      <c r="CP137"/>
      <c r="CQ137"/>
      <c r="CR137"/>
      <c r="CS137"/>
      <c r="CT137"/>
      <c r="CU137"/>
      <c r="CV137"/>
      <c r="CW137"/>
      <c r="CX137"/>
      <c r="CY137"/>
      <c r="CZ137"/>
    </row>
    <row r="139" spans="1:104">
      <c r="A139" s="111"/>
      <c r="B139" s="113" t="s">
        <v>300</v>
      </c>
      <c r="C139" s="228">
        <f>C8</f>
        <v>44562</v>
      </c>
      <c r="D139" s="228">
        <f t="shared" ref="D139:BO139" si="247">D8</f>
        <v>44593</v>
      </c>
      <c r="E139" s="228">
        <f t="shared" si="247"/>
        <v>44621</v>
      </c>
      <c r="F139" s="228">
        <f t="shared" si="247"/>
        <v>44652</v>
      </c>
      <c r="G139" s="228">
        <f t="shared" si="247"/>
        <v>44682</v>
      </c>
      <c r="H139" s="228">
        <f t="shared" si="247"/>
        <v>44713</v>
      </c>
      <c r="I139" s="228">
        <f t="shared" si="247"/>
        <v>44743</v>
      </c>
      <c r="J139" s="228">
        <f t="shared" si="247"/>
        <v>44774</v>
      </c>
      <c r="K139" s="228">
        <f t="shared" si="247"/>
        <v>44805</v>
      </c>
      <c r="L139" s="228">
        <f t="shared" si="247"/>
        <v>44835</v>
      </c>
      <c r="M139" s="228">
        <f t="shared" si="247"/>
        <v>44866</v>
      </c>
      <c r="N139" s="228">
        <f t="shared" si="247"/>
        <v>44896</v>
      </c>
      <c r="O139" s="228">
        <f t="shared" si="247"/>
        <v>44927</v>
      </c>
      <c r="P139" s="228">
        <f t="shared" si="247"/>
        <v>44958</v>
      </c>
      <c r="Q139" s="228">
        <f t="shared" si="247"/>
        <v>44986</v>
      </c>
      <c r="R139" s="228">
        <f t="shared" si="247"/>
        <v>45017</v>
      </c>
      <c r="S139" s="228">
        <f t="shared" si="247"/>
        <v>45047</v>
      </c>
      <c r="T139" s="228">
        <f t="shared" si="247"/>
        <v>45078</v>
      </c>
      <c r="U139" s="228">
        <f t="shared" si="247"/>
        <v>45108</v>
      </c>
      <c r="V139" s="228">
        <f t="shared" si="247"/>
        <v>45139</v>
      </c>
      <c r="W139" s="228">
        <f t="shared" si="247"/>
        <v>45170</v>
      </c>
      <c r="X139" s="228">
        <f t="shared" si="247"/>
        <v>45200</v>
      </c>
      <c r="Y139" s="228">
        <f t="shared" si="247"/>
        <v>45231</v>
      </c>
      <c r="Z139" s="228">
        <f t="shared" si="247"/>
        <v>45261</v>
      </c>
      <c r="AA139" s="228">
        <f t="shared" si="247"/>
        <v>45292</v>
      </c>
      <c r="AB139" s="228">
        <f t="shared" si="247"/>
        <v>45323</v>
      </c>
      <c r="AC139" s="228">
        <f t="shared" si="247"/>
        <v>45352</v>
      </c>
      <c r="AD139" s="228">
        <f t="shared" si="247"/>
        <v>45383</v>
      </c>
      <c r="AE139" s="228">
        <f t="shared" si="247"/>
        <v>45413</v>
      </c>
      <c r="AF139" s="228">
        <f t="shared" si="247"/>
        <v>45444</v>
      </c>
      <c r="AG139" s="228">
        <f t="shared" si="247"/>
        <v>45474</v>
      </c>
      <c r="AH139" s="228">
        <f t="shared" si="247"/>
        <v>45505</v>
      </c>
      <c r="AI139" s="228">
        <f t="shared" si="247"/>
        <v>45536</v>
      </c>
      <c r="AJ139" s="228">
        <f t="shared" si="247"/>
        <v>45566</v>
      </c>
      <c r="AK139" s="228">
        <f t="shared" si="247"/>
        <v>45597</v>
      </c>
      <c r="AL139" s="228">
        <f t="shared" si="247"/>
        <v>45627</v>
      </c>
      <c r="AM139" s="228">
        <f t="shared" si="247"/>
        <v>45658</v>
      </c>
      <c r="AN139" s="228">
        <f t="shared" si="247"/>
        <v>45689</v>
      </c>
      <c r="AO139" s="228">
        <f t="shared" si="247"/>
        <v>45717</v>
      </c>
      <c r="AP139" s="228">
        <f t="shared" si="247"/>
        <v>45748</v>
      </c>
      <c r="AQ139" s="228">
        <f t="shared" si="247"/>
        <v>45778</v>
      </c>
      <c r="AR139" s="228">
        <f t="shared" si="247"/>
        <v>45809</v>
      </c>
      <c r="AS139" s="228">
        <f t="shared" si="247"/>
        <v>45839</v>
      </c>
      <c r="AT139" s="228">
        <f t="shared" si="247"/>
        <v>45870</v>
      </c>
      <c r="AU139" s="228">
        <f t="shared" si="247"/>
        <v>45901</v>
      </c>
      <c r="AV139" s="228">
        <f t="shared" si="247"/>
        <v>45931</v>
      </c>
      <c r="AW139" s="228">
        <f t="shared" si="247"/>
        <v>45962</v>
      </c>
      <c r="AX139" s="228">
        <f t="shared" si="247"/>
        <v>45992</v>
      </c>
      <c r="AY139" s="228">
        <f t="shared" si="247"/>
        <v>46023</v>
      </c>
      <c r="AZ139" s="228">
        <f t="shared" si="247"/>
        <v>46054</v>
      </c>
      <c r="BA139" s="228">
        <f t="shared" si="247"/>
        <v>46082</v>
      </c>
      <c r="BB139" s="228">
        <f t="shared" si="247"/>
        <v>46113</v>
      </c>
      <c r="BC139" s="228">
        <f t="shared" si="247"/>
        <v>46143</v>
      </c>
      <c r="BD139" s="228">
        <f t="shared" si="247"/>
        <v>46174</v>
      </c>
      <c r="BE139" s="228">
        <f t="shared" si="247"/>
        <v>46204</v>
      </c>
      <c r="BF139" s="228">
        <f t="shared" si="247"/>
        <v>46235</v>
      </c>
      <c r="BG139" s="228">
        <f t="shared" si="247"/>
        <v>46266</v>
      </c>
      <c r="BH139" s="228">
        <f t="shared" si="247"/>
        <v>46296</v>
      </c>
      <c r="BI139" s="228">
        <f t="shared" si="247"/>
        <v>46327</v>
      </c>
      <c r="BJ139" s="228">
        <f t="shared" si="247"/>
        <v>46357</v>
      </c>
      <c r="BK139" s="228">
        <f t="shared" si="247"/>
        <v>46388</v>
      </c>
      <c r="BL139" s="228">
        <f t="shared" si="247"/>
        <v>46419</v>
      </c>
      <c r="BM139" s="228">
        <f t="shared" si="247"/>
        <v>46447</v>
      </c>
      <c r="BN139" s="228">
        <f t="shared" si="247"/>
        <v>46478</v>
      </c>
      <c r="BO139" s="228">
        <f t="shared" si="247"/>
        <v>46508</v>
      </c>
      <c r="BP139" s="228">
        <f t="shared" ref="BP139:CH139" si="248">BP8</f>
        <v>46539</v>
      </c>
      <c r="BQ139" s="228">
        <f t="shared" si="248"/>
        <v>46569</v>
      </c>
      <c r="BR139" s="228">
        <f t="shared" si="248"/>
        <v>46600</v>
      </c>
      <c r="BS139" s="228">
        <f t="shared" si="248"/>
        <v>46631</v>
      </c>
      <c r="BT139" s="228">
        <f t="shared" si="248"/>
        <v>46661</v>
      </c>
      <c r="BU139" s="228">
        <f t="shared" si="248"/>
        <v>46692</v>
      </c>
      <c r="BV139" s="228">
        <f t="shared" si="248"/>
        <v>46722</v>
      </c>
      <c r="BW139" s="228">
        <f t="shared" si="248"/>
        <v>46753</v>
      </c>
      <c r="BX139" s="228">
        <f t="shared" si="248"/>
        <v>46784</v>
      </c>
      <c r="BY139" s="228">
        <f t="shared" si="248"/>
        <v>46813</v>
      </c>
      <c r="BZ139" s="228">
        <f t="shared" si="248"/>
        <v>46844</v>
      </c>
      <c r="CA139" s="228">
        <f t="shared" si="248"/>
        <v>46874</v>
      </c>
      <c r="CB139" s="228">
        <f t="shared" si="248"/>
        <v>46905</v>
      </c>
      <c r="CC139" s="228">
        <f t="shared" si="248"/>
        <v>46935</v>
      </c>
      <c r="CD139" s="228">
        <f t="shared" si="248"/>
        <v>46966</v>
      </c>
      <c r="CE139" s="228">
        <f t="shared" si="248"/>
        <v>46997</v>
      </c>
      <c r="CF139" s="228">
        <f t="shared" si="248"/>
        <v>47027</v>
      </c>
      <c r="CG139" s="228">
        <f t="shared" si="248"/>
        <v>47058</v>
      </c>
      <c r="CH139" s="228">
        <f t="shared" si="248"/>
        <v>47088</v>
      </c>
      <c r="CI139" s="228">
        <f t="shared" ref="CI139" si="249">CI8</f>
        <v>47119</v>
      </c>
    </row>
    <row r="140" spans="1:104">
      <c r="B140" s="111"/>
      <c r="C140" s="220" t="s">
        <v>303</v>
      </c>
      <c r="D140" s="220" t="s">
        <v>304</v>
      </c>
      <c r="E140" s="220" t="s">
        <v>305</v>
      </c>
      <c r="F140" s="220" t="s">
        <v>306</v>
      </c>
      <c r="G140" s="220" t="s">
        <v>307</v>
      </c>
      <c r="H140" s="220" t="s">
        <v>308</v>
      </c>
      <c r="I140" s="220" t="s">
        <v>309</v>
      </c>
      <c r="J140" s="220" t="s">
        <v>310</v>
      </c>
      <c r="K140" s="220" t="s">
        <v>311</v>
      </c>
      <c r="L140" s="220" t="s">
        <v>312</v>
      </c>
      <c r="M140" s="220" t="s">
        <v>313</v>
      </c>
      <c r="N140" s="220" t="s">
        <v>227</v>
      </c>
      <c r="O140" s="220" t="s">
        <v>303</v>
      </c>
      <c r="P140" s="220" t="s">
        <v>304</v>
      </c>
      <c r="Q140" s="220" t="s">
        <v>305</v>
      </c>
      <c r="R140" s="220" t="s">
        <v>306</v>
      </c>
      <c r="S140" s="220" t="s">
        <v>307</v>
      </c>
      <c r="T140" s="220" t="s">
        <v>308</v>
      </c>
      <c r="U140" s="220" t="s">
        <v>309</v>
      </c>
      <c r="V140" s="220" t="s">
        <v>310</v>
      </c>
      <c r="W140" s="220" t="s">
        <v>311</v>
      </c>
      <c r="X140" s="220" t="s">
        <v>312</v>
      </c>
      <c r="Y140" s="220" t="s">
        <v>313</v>
      </c>
      <c r="Z140" s="220" t="s">
        <v>227</v>
      </c>
      <c r="AA140" s="220" t="s">
        <v>303</v>
      </c>
      <c r="AB140" s="220" t="s">
        <v>304</v>
      </c>
      <c r="AC140" s="220" t="s">
        <v>305</v>
      </c>
      <c r="AD140" s="220" t="s">
        <v>306</v>
      </c>
      <c r="AE140" s="220" t="s">
        <v>307</v>
      </c>
      <c r="AF140" s="220" t="s">
        <v>308</v>
      </c>
      <c r="AG140" s="220" t="s">
        <v>309</v>
      </c>
      <c r="AH140" s="220" t="s">
        <v>310</v>
      </c>
      <c r="AI140" s="220" t="s">
        <v>311</v>
      </c>
      <c r="AJ140" s="220" t="s">
        <v>312</v>
      </c>
      <c r="AK140" s="220" t="s">
        <v>313</v>
      </c>
      <c r="AL140" s="220" t="s">
        <v>227</v>
      </c>
      <c r="AM140" s="220" t="s">
        <v>303</v>
      </c>
      <c r="AN140" s="220" t="s">
        <v>304</v>
      </c>
      <c r="AO140" s="220" t="s">
        <v>305</v>
      </c>
      <c r="AP140" s="220" t="s">
        <v>306</v>
      </c>
      <c r="AQ140" s="220" t="s">
        <v>307</v>
      </c>
      <c r="AR140" s="220" t="s">
        <v>308</v>
      </c>
      <c r="AS140" s="220" t="s">
        <v>309</v>
      </c>
      <c r="AT140" s="220" t="s">
        <v>310</v>
      </c>
      <c r="AU140" s="220" t="s">
        <v>311</v>
      </c>
      <c r="AV140" s="220" t="s">
        <v>312</v>
      </c>
      <c r="AW140" s="220" t="s">
        <v>313</v>
      </c>
      <c r="AX140" s="220" t="s">
        <v>227</v>
      </c>
      <c r="AY140" s="220" t="s">
        <v>303</v>
      </c>
      <c r="AZ140" s="220" t="s">
        <v>304</v>
      </c>
      <c r="BA140" s="220" t="s">
        <v>305</v>
      </c>
      <c r="BB140" s="220" t="s">
        <v>306</v>
      </c>
      <c r="BC140" s="220" t="s">
        <v>307</v>
      </c>
      <c r="BD140" s="220" t="s">
        <v>308</v>
      </c>
      <c r="BE140" s="220" t="s">
        <v>309</v>
      </c>
      <c r="BF140" s="220" t="s">
        <v>310</v>
      </c>
      <c r="BG140" s="220" t="s">
        <v>311</v>
      </c>
      <c r="BH140" s="220" t="s">
        <v>312</v>
      </c>
      <c r="BI140" s="220" t="s">
        <v>313</v>
      </c>
      <c r="BJ140" s="220" t="s">
        <v>227</v>
      </c>
      <c r="BK140" s="220" t="s">
        <v>303</v>
      </c>
      <c r="BL140" s="220" t="s">
        <v>304</v>
      </c>
      <c r="BM140" s="220" t="s">
        <v>305</v>
      </c>
      <c r="BN140" s="220" t="s">
        <v>306</v>
      </c>
      <c r="BO140" s="220" t="s">
        <v>307</v>
      </c>
      <c r="BP140" s="220" t="s">
        <v>308</v>
      </c>
      <c r="BQ140" s="220" t="s">
        <v>309</v>
      </c>
      <c r="BR140" s="220" t="s">
        <v>310</v>
      </c>
      <c r="BS140" s="220" t="s">
        <v>311</v>
      </c>
      <c r="BT140" s="220" t="s">
        <v>312</v>
      </c>
      <c r="BU140" s="220" t="s">
        <v>313</v>
      </c>
      <c r="BV140" s="220" t="s">
        <v>227</v>
      </c>
      <c r="BW140" s="220" t="s">
        <v>303</v>
      </c>
      <c r="BX140" s="220" t="s">
        <v>304</v>
      </c>
      <c r="BY140" s="220" t="s">
        <v>305</v>
      </c>
      <c r="BZ140" s="220" t="s">
        <v>306</v>
      </c>
      <c r="CA140" s="220" t="s">
        <v>307</v>
      </c>
      <c r="CB140" s="220" t="s">
        <v>308</v>
      </c>
      <c r="CC140" s="220" t="s">
        <v>309</v>
      </c>
      <c r="CD140" s="220" t="s">
        <v>310</v>
      </c>
      <c r="CE140" s="220" t="s">
        <v>311</v>
      </c>
      <c r="CF140" s="220" t="s">
        <v>312</v>
      </c>
      <c r="CG140" s="220" t="s">
        <v>313</v>
      </c>
      <c r="CH140" s="220" t="s">
        <v>227</v>
      </c>
      <c r="CI140" s="220" t="s">
        <v>227</v>
      </c>
    </row>
    <row r="141" spans="1:104">
      <c r="A141" s="3"/>
      <c r="B141" s="99"/>
      <c r="C141" s="226"/>
      <c r="D141" s="219">
        <v>2000000</v>
      </c>
      <c r="E141" s="219">
        <v>1500000</v>
      </c>
      <c r="F141" s="219"/>
      <c r="G141" s="219"/>
      <c r="H141" s="219"/>
      <c r="I141" s="219"/>
      <c r="J141" s="219">
        <v>1500000</v>
      </c>
      <c r="K141" s="219"/>
      <c r="L141" s="219"/>
      <c r="M141" s="219"/>
      <c r="N141" s="219"/>
      <c r="O141" s="219"/>
      <c r="P141" s="219"/>
      <c r="Q141" s="219"/>
      <c r="R141" s="219"/>
      <c r="S141" s="219"/>
      <c r="T141" s="219"/>
      <c r="U141" s="219"/>
      <c r="V141" s="219"/>
      <c r="W141" s="219"/>
      <c r="X141" s="219"/>
      <c r="Y141" s="219"/>
      <c r="Z141" s="219"/>
      <c r="AA141" s="219"/>
      <c r="AB141" s="219"/>
      <c r="AC141" s="219"/>
      <c r="AD141" s="219"/>
      <c r="AE141" s="219"/>
      <c r="AF141" s="219"/>
      <c r="AG141" s="219"/>
      <c r="AH141" s="219"/>
      <c r="AI141" s="219"/>
      <c r="AJ141" s="219"/>
      <c r="AK141" s="219"/>
      <c r="AL141" s="219"/>
      <c r="AM141" s="219"/>
      <c r="AN141" s="219"/>
      <c r="AO141" s="219"/>
      <c r="AP141" s="219"/>
      <c r="AQ141" s="219"/>
      <c r="AR141" s="219"/>
      <c r="AS141" s="219"/>
      <c r="AT141" s="219"/>
      <c r="AU141" s="219"/>
      <c r="AV141" s="219"/>
      <c r="AW141" s="219"/>
      <c r="AX141" s="219"/>
      <c r="AY141" s="219"/>
      <c r="AZ141" s="219"/>
      <c r="BA141" s="219"/>
      <c r="BB141" s="219"/>
      <c r="BC141" s="219"/>
      <c r="BD141" s="219"/>
      <c r="BE141" s="219"/>
      <c r="BF141" s="219"/>
      <c r="BG141" s="219"/>
      <c r="BH141" s="219"/>
      <c r="BI141" s="219"/>
      <c r="BJ141" s="219"/>
      <c r="BK141" s="219"/>
      <c r="BL141" s="219"/>
      <c r="BM141" s="219"/>
      <c r="BN141" s="219"/>
      <c r="BO141" s="219"/>
      <c r="BP141" s="219"/>
      <c r="BQ141" s="219"/>
      <c r="BR141" s="219"/>
      <c r="BS141" s="219"/>
      <c r="BT141" s="219"/>
      <c r="BU141" s="219"/>
      <c r="BV141" s="219"/>
      <c r="BW141" s="219"/>
      <c r="BX141" s="219"/>
      <c r="BY141" s="219"/>
      <c r="BZ141" s="219"/>
      <c r="CA141" s="219"/>
      <c r="CB141" s="219"/>
      <c r="CC141" s="219"/>
      <c r="CD141" s="219"/>
      <c r="CE141" s="219"/>
      <c r="CF141" s="219"/>
      <c r="CG141" s="219"/>
      <c r="CH141" s="219"/>
      <c r="CI141" s="219"/>
    </row>
    <row r="143" spans="1:104">
      <c r="A143" s="113"/>
      <c r="B143" s="111"/>
      <c r="C143" s="111" t="s">
        <v>301</v>
      </c>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c r="AA143" s="119"/>
      <c r="AB143" s="119"/>
      <c r="AC143" s="119"/>
      <c r="AD143" s="119"/>
      <c r="AE143" s="119"/>
      <c r="AF143" s="119"/>
      <c r="AG143" s="119"/>
      <c r="AH143" s="119"/>
      <c r="AI143" s="119"/>
      <c r="AJ143" s="119"/>
      <c r="AK143" s="119"/>
      <c r="AL143" s="119"/>
      <c r="AM143" s="119"/>
      <c r="AN143" s="119"/>
      <c r="AO143" s="119"/>
      <c r="AP143" s="119"/>
      <c r="AQ143" s="119"/>
      <c r="AR143" s="119"/>
      <c r="AS143" s="119"/>
      <c r="AT143" s="119"/>
      <c r="AU143" s="119"/>
      <c r="AV143" s="119"/>
      <c r="AW143" s="119"/>
      <c r="AX143" s="119"/>
      <c r="AY143" s="119"/>
      <c r="AZ143" s="119"/>
      <c r="BA143" s="119"/>
      <c r="BB143" s="119"/>
      <c r="BC143" s="119"/>
      <c r="BD143" s="119"/>
      <c r="BE143" s="119"/>
      <c r="BF143" s="119"/>
      <c r="BG143" s="119"/>
      <c r="BH143" s="119"/>
      <c r="BI143" s="119"/>
      <c r="BJ143" s="119"/>
      <c r="BK143" s="119"/>
      <c r="BL143" s="119"/>
      <c r="BM143" s="119"/>
      <c r="BN143" s="119"/>
      <c r="BO143" s="119"/>
      <c r="BP143" s="119"/>
      <c r="BQ143" s="119"/>
      <c r="BR143" s="119"/>
      <c r="BS143" s="119"/>
      <c r="BT143" s="119"/>
      <c r="BU143" s="119"/>
      <c r="BV143" s="119"/>
      <c r="BX143" s="119"/>
      <c r="BY143" s="119"/>
      <c r="BZ143" s="119"/>
      <c r="CA143" s="119"/>
      <c r="CB143" s="119"/>
      <c r="CC143" s="119"/>
      <c r="CD143" s="119"/>
      <c r="CE143" s="119"/>
      <c r="CF143" s="119"/>
      <c r="CG143" s="119"/>
      <c r="CH143" s="119"/>
      <c r="CI143" s="119"/>
    </row>
    <row r="144" spans="1:104">
      <c r="B144" s="111"/>
      <c r="C144" s="220" t="s">
        <v>303</v>
      </c>
      <c r="D144" s="220" t="s">
        <v>304</v>
      </c>
      <c r="E144" s="220" t="s">
        <v>305</v>
      </c>
      <c r="F144" s="220" t="s">
        <v>306</v>
      </c>
      <c r="G144" s="220" t="s">
        <v>307</v>
      </c>
      <c r="H144" s="220" t="s">
        <v>308</v>
      </c>
      <c r="I144" s="220" t="s">
        <v>309</v>
      </c>
      <c r="J144" s="220" t="s">
        <v>310</v>
      </c>
      <c r="K144" s="220" t="s">
        <v>311</v>
      </c>
      <c r="L144" s="220" t="s">
        <v>312</v>
      </c>
      <c r="M144" s="220" t="s">
        <v>313</v>
      </c>
      <c r="N144" s="220" t="s">
        <v>227</v>
      </c>
      <c r="O144" s="220" t="s">
        <v>303</v>
      </c>
      <c r="P144" s="220" t="s">
        <v>304</v>
      </c>
      <c r="Q144" s="220" t="s">
        <v>305</v>
      </c>
      <c r="R144" s="220" t="s">
        <v>306</v>
      </c>
      <c r="S144" s="220" t="s">
        <v>307</v>
      </c>
      <c r="T144" s="220" t="s">
        <v>308</v>
      </c>
      <c r="U144" s="220" t="s">
        <v>309</v>
      </c>
      <c r="V144" s="220" t="s">
        <v>310</v>
      </c>
      <c r="W144" s="220" t="s">
        <v>311</v>
      </c>
      <c r="X144" s="220" t="s">
        <v>312</v>
      </c>
      <c r="Y144" s="220" t="s">
        <v>313</v>
      </c>
      <c r="Z144" s="220" t="s">
        <v>227</v>
      </c>
      <c r="AA144" s="220" t="s">
        <v>303</v>
      </c>
      <c r="AB144" s="220" t="s">
        <v>304</v>
      </c>
      <c r="AC144" s="220" t="s">
        <v>305</v>
      </c>
      <c r="AD144" s="220" t="s">
        <v>306</v>
      </c>
      <c r="AE144" s="220" t="s">
        <v>307</v>
      </c>
      <c r="AF144" s="220" t="s">
        <v>308</v>
      </c>
      <c r="AG144" s="220" t="s">
        <v>309</v>
      </c>
      <c r="AH144" s="220" t="s">
        <v>310</v>
      </c>
      <c r="AI144" s="220" t="s">
        <v>311</v>
      </c>
      <c r="AJ144" s="220" t="s">
        <v>312</v>
      </c>
      <c r="AK144" s="220" t="s">
        <v>313</v>
      </c>
      <c r="AL144" s="220" t="s">
        <v>227</v>
      </c>
      <c r="AM144" s="220" t="s">
        <v>303</v>
      </c>
      <c r="AN144" s="220" t="s">
        <v>304</v>
      </c>
      <c r="AO144" s="220" t="s">
        <v>305</v>
      </c>
      <c r="AP144" s="220" t="s">
        <v>306</v>
      </c>
      <c r="AQ144" s="220" t="s">
        <v>307</v>
      </c>
      <c r="AR144" s="220" t="s">
        <v>308</v>
      </c>
      <c r="AS144" s="220" t="s">
        <v>309</v>
      </c>
      <c r="AT144" s="220" t="s">
        <v>310</v>
      </c>
      <c r="AU144" s="220" t="s">
        <v>311</v>
      </c>
      <c r="AV144" s="220" t="s">
        <v>312</v>
      </c>
      <c r="AW144" s="220" t="s">
        <v>313</v>
      </c>
      <c r="AX144" s="220" t="s">
        <v>227</v>
      </c>
      <c r="AY144" s="220" t="s">
        <v>303</v>
      </c>
      <c r="AZ144" s="220" t="s">
        <v>304</v>
      </c>
      <c r="BA144" s="220" t="s">
        <v>305</v>
      </c>
      <c r="BB144" s="220" t="s">
        <v>306</v>
      </c>
      <c r="BC144" s="220" t="s">
        <v>307</v>
      </c>
      <c r="BD144" s="220" t="s">
        <v>308</v>
      </c>
      <c r="BE144" s="220" t="s">
        <v>309</v>
      </c>
      <c r="BF144" s="220" t="s">
        <v>310</v>
      </c>
      <c r="BG144" s="220" t="s">
        <v>311</v>
      </c>
      <c r="BH144" s="220" t="s">
        <v>312</v>
      </c>
      <c r="BI144" s="220" t="s">
        <v>313</v>
      </c>
      <c r="BJ144" s="220" t="s">
        <v>227</v>
      </c>
      <c r="BK144" s="220" t="s">
        <v>303</v>
      </c>
      <c r="BL144" s="220" t="s">
        <v>304</v>
      </c>
      <c r="BM144" s="220" t="s">
        <v>305</v>
      </c>
      <c r="BN144" s="220" t="s">
        <v>306</v>
      </c>
      <c r="BO144" s="220" t="s">
        <v>307</v>
      </c>
      <c r="BP144" s="220" t="s">
        <v>308</v>
      </c>
      <c r="BQ144" s="220" t="s">
        <v>309</v>
      </c>
      <c r="BR144" s="220" t="s">
        <v>310</v>
      </c>
      <c r="BS144" s="220" t="s">
        <v>311</v>
      </c>
      <c r="BT144" s="220" t="s">
        <v>312</v>
      </c>
      <c r="BU144" s="220" t="s">
        <v>313</v>
      </c>
      <c r="BV144" s="220" t="s">
        <v>227</v>
      </c>
      <c r="BW144" s="220" t="s">
        <v>303</v>
      </c>
      <c r="BX144" s="220" t="s">
        <v>304</v>
      </c>
      <c r="BY144" s="220" t="s">
        <v>305</v>
      </c>
      <c r="BZ144" s="220" t="s">
        <v>306</v>
      </c>
      <c r="CA144" s="220" t="s">
        <v>307</v>
      </c>
      <c r="CB144" s="220" t="s">
        <v>308</v>
      </c>
      <c r="CC144" s="220" t="s">
        <v>309</v>
      </c>
      <c r="CD144" s="220" t="s">
        <v>310</v>
      </c>
      <c r="CE144" s="220" t="s">
        <v>311</v>
      </c>
      <c r="CF144" s="220" t="s">
        <v>312</v>
      </c>
      <c r="CG144" s="220" t="s">
        <v>313</v>
      </c>
      <c r="CH144" s="220" t="s">
        <v>227</v>
      </c>
      <c r="CI144" s="220" t="s">
        <v>227</v>
      </c>
    </row>
    <row r="145" spans="1:87">
      <c r="A145" s="3" t="s">
        <v>319</v>
      </c>
      <c r="B145" s="99">
        <f>SUM(C145:CH145)</f>
        <v>5000000</v>
      </c>
      <c r="C145" s="225"/>
      <c r="D145" s="225"/>
      <c r="E145" s="225"/>
      <c r="F145" s="225"/>
      <c r="G145" s="221">
        <f>D141</f>
        <v>2000000</v>
      </c>
      <c r="H145" s="221">
        <f t="shared" ref="H145:BS145" si="250">E141</f>
        <v>1500000</v>
      </c>
      <c r="I145" s="221">
        <f t="shared" si="250"/>
        <v>0</v>
      </c>
      <c r="J145" s="221">
        <f t="shared" si="250"/>
        <v>0</v>
      </c>
      <c r="K145" s="221">
        <f t="shared" si="250"/>
        <v>0</v>
      </c>
      <c r="L145" s="221">
        <f t="shared" si="250"/>
        <v>0</v>
      </c>
      <c r="M145" s="221">
        <f t="shared" si="250"/>
        <v>1500000</v>
      </c>
      <c r="N145" s="221">
        <f t="shared" si="250"/>
        <v>0</v>
      </c>
      <c r="O145" s="221">
        <f t="shared" si="250"/>
        <v>0</v>
      </c>
      <c r="P145" s="221">
        <f t="shared" si="250"/>
        <v>0</v>
      </c>
      <c r="Q145" s="221">
        <f t="shared" si="250"/>
        <v>0</v>
      </c>
      <c r="R145" s="221">
        <f t="shared" si="250"/>
        <v>0</v>
      </c>
      <c r="S145" s="221">
        <f t="shared" si="250"/>
        <v>0</v>
      </c>
      <c r="T145" s="221">
        <f t="shared" si="250"/>
        <v>0</v>
      </c>
      <c r="U145" s="221">
        <f t="shared" si="250"/>
        <v>0</v>
      </c>
      <c r="V145" s="221">
        <f t="shared" si="250"/>
        <v>0</v>
      </c>
      <c r="W145" s="221">
        <f t="shared" si="250"/>
        <v>0</v>
      </c>
      <c r="X145" s="221">
        <f t="shared" si="250"/>
        <v>0</v>
      </c>
      <c r="Y145" s="221">
        <f t="shared" si="250"/>
        <v>0</v>
      </c>
      <c r="Z145" s="221">
        <f t="shared" si="250"/>
        <v>0</v>
      </c>
      <c r="AA145" s="221">
        <f t="shared" si="250"/>
        <v>0</v>
      </c>
      <c r="AB145" s="221">
        <f t="shared" si="250"/>
        <v>0</v>
      </c>
      <c r="AC145" s="221">
        <f t="shared" si="250"/>
        <v>0</v>
      </c>
      <c r="AD145" s="221">
        <f t="shared" si="250"/>
        <v>0</v>
      </c>
      <c r="AE145" s="221">
        <f t="shared" si="250"/>
        <v>0</v>
      </c>
      <c r="AF145" s="221">
        <f t="shared" si="250"/>
        <v>0</v>
      </c>
      <c r="AG145" s="221">
        <f t="shared" si="250"/>
        <v>0</v>
      </c>
      <c r="AH145" s="221">
        <f t="shared" si="250"/>
        <v>0</v>
      </c>
      <c r="AI145" s="221">
        <f t="shared" si="250"/>
        <v>0</v>
      </c>
      <c r="AJ145" s="221">
        <f t="shared" si="250"/>
        <v>0</v>
      </c>
      <c r="AK145" s="221">
        <f t="shared" si="250"/>
        <v>0</v>
      </c>
      <c r="AL145" s="221">
        <f t="shared" si="250"/>
        <v>0</v>
      </c>
      <c r="AM145" s="221">
        <f t="shared" si="250"/>
        <v>0</v>
      </c>
      <c r="AN145" s="221">
        <f t="shared" si="250"/>
        <v>0</v>
      </c>
      <c r="AO145" s="221">
        <f t="shared" si="250"/>
        <v>0</v>
      </c>
      <c r="AP145" s="221">
        <f t="shared" si="250"/>
        <v>0</v>
      </c>
      <c r="AQ145" s="221">
        <f t="shared" si="250"/>
        <v>0</v>
      </c>
      <c r="AR145" s="221">
        <f t="shared" si="250"/>
        <v>0</v>
      </c>
      <c r="AS145" s="221">
        <f t="shared" si="250"/>
        <v>0</v>
      </c>
      <c r="AT145" s="221">
        <f t="shared" si="250"/>
        <v>0</v>
      </c>
      <c r="AU145" s="221">
        <f t="shared" si="250"/>
        <v>0</v>
      </c>
      <c r="AV145" s="221">
        <f t="shared" si="250"/>
        <v>0</v>
      </c>
      <c r="AW145" s="221">
        <f t="shared" si="250"/>
        <v>0</v>
      </c>
      <c r="AX145" s="221">
        <f t="shared" si="250"/>
        <v>0</v>
      </c>
      <c r="AY145" s="221">
        <f t="shared" si="250"/>
        <v>0</v>
      </c>
      <c r="AZ145" s="221">
        <f t="shared" si="250"/>
        <v>0</v>
      </c>
      <c r="BA145" s="221">
        <f t="shared" si="250"/>
        <v>0</v>
      </c>
      <c r="BB145" s="221">
        <f t="shared" si="250"/>
        <v>0</v>
      </c>
      <c r="BC145" s="221">
        <f t="shared" si="250"/>
        <v>0</v>
      </c>
      <c r="BD145" s="221">
        <f t="shared" si="250"/>
        <v>0</v>
      </c>
      <c r="BE145" s="221">
        <f t="shared" si="250"/>
        <v>0</v>
      </c>
      <c r="BF145" s="221">
        <f t="shared" si="250"/>
        <v>0</v>
      </c>
      <c r="BG145" s="221">
        <f t="shared" si="250"/>
        <v>0</v>
      </c>
      <c r="BH145" s="221">
        <f t="shared" si="250"/>
        <v>0</v>
      </c>
      <c r="BI145" s="221">
        <f t="shared" si="250"/>
        <v>0</v>
      </c>
      <c r="BJ145" s="221">
        <f t="shared" si="250"/>
        <v>0</v>
      </c>
      <c r="BK145" s="221">
        <f t="shared" si="250"/>
        <v>0</v>
      </c>
      <c r="BL145" s="221">
        <f t="shared" si="250"/>
        <v>0</v>
      </c>
      <c r="BM145" s="221">
        <f t="shared" si="250"/>
        <v>0</v>
      </c>
      <c r="BN145" s="221">
        <f t="shared" si="250"/>
        <v>0</v>
      </c>
      <c r="BO145" s="221">
        <f t="shared" si="250"/>
        <v>0</v>
      </c>
      <c r="BP145" s="221">
        <f t="shared" si="250"/>
        <v>0</v>
      </c>
      <c r="BQ145" s="221">
        <f t="shared" si="250"/>
        <v>0</v>
      </c>
      <c r="BR145" s="221">
        <f t="shared" si="250"/>
        <v>0</v>
      </c>
      <c r="BS145" s="221">
        <f t="shared" si="250"/>
        <v>0</v>
      </c>
      <c r="BT145" s="221">
        <f t="shared" ref="BT145:CH145" si="251">BQ141</f>
        <v>0</v>
      </c>
      <c r="BU145" s="221">
        <f t="shared" si="251"/>
        <v>0</v>
      </c>
      <c r="BV145" s="221">
        <f t="shared" si="251"/>
        <v>0</v>
      </c>
      <c r="BW145" s="221">
        <f t="shared" si="251"/>
        <v>0</v>
      </c>
      <c r="BX145" s="221">
        <f t="shared" si="251"/>
        <v>0</v>
      </c>
      <c r="BY145" s="221">
        <f t="shared" si="251"/>
        <v>0</v>
      </c>
      <c r="BZ145" s="221">
        <f t="shared" si="251"/>
        <v>0</v>
      </c>
      <c r="CA145" s="221">
        <f t="shared" si="251"/>
        <v>0</v>
      </c>
      <c r="CB145" s="221">
        <f t="shared" si="251"/>
        <v>0</v>
      </c>
      <c r="CC145" s="221">
        <f t="shared" si="251"/>
        <v>0</v>
      </c>
      <c r="CD145" s="221">
        <f t="shared" si="251"/>
        <v>0</v>
      </c>
      <c r="CE145" s="221">
        <f t="shared" si="251"/>
        <v>0</v>
      </c>
      <c r="CF145" s="221">
        <f t="shared" si="251"/>
        <v>0</v>
      </c>
      <c r="CG145" s="221">
        <f t="shared" si="251"/>
        <v>0</v>
      </c>
      <c r="CH145" s="221">
        <f t="shared" si="251"/>
        <v>0</v>
      </c>
      <c r="CI145" s="221">
        <f t="shared" ref="CI145" si="252">CF141</f>
        <v>0</v>
      </c>
    </row>
    <row r="148" spans="1:87">
      <c r="C148" t="s">
        <v>317</v>
      </c>
      <c r="O148" t="s">
        <v>317</v>
      </c>
      <c r="AA148" t="s">
        <v>317</v>
      </c>
      <c r="AM148" t="s">
        <v>317</v>
      </c>
      <c r="AY148" t="s">
        <v>317</v>
      </c>
      <c r="BK148" t="s">
        <v>317</v>
      </c>
      <c r="BW148" t="s">
        <v>317</v>
      </c>
    </row>
    <row r="149" spans="1:87">
      <c r="A149" s="65"/>
      <c r="B149" s="162" t="s">
        <v>228</v>
      </c>
      <c r="C149" s="162" t="e">
        <f>C119</f>
        <v>#REF!</v>
      </c>
      <c r="O149" s="162" t="e">
        <f>O119</f>
        <v>#REF!</v>
      </c>
      <c r="AA149" s="162" t="e">
        <f>AA119</f>
        <v>#REF!</v>
      </c>
      <c r="AM149" s="162" t="e">
        <f>AM119</f>
        <v>#REF!</v>
      </c>
      <c r="AY149" s="162" t="e">
        <f>AY119</f>
        <v>#REF!</v>
      </c>
      <c r="BK149" s="162" t="e">
        <f>BK119</f>
        <v>#REF!</v>
      </c>
      <c r="BW149" s="162" t="e">
        <f>BW119</f>
        <v>#REF!</v>
      </c>
    </row>
    <row r="150" spans="1:87" ht="24" customHeight="1">
      <c r="B150" s="230">
        <f>A49</f>
        <v>0.17</v>
      </c>
      <c r="C150" s="222" t="e">
        <f>$B$150*C149</f>
        <v>#REF!</v>
      </c>
      <c r="D150" s="163" t="e">
        <f>C150</f>
        <v>#REF!</v>
      </c>
      <c r="E150" s="163" t="e">
        <f t="shared" ref="E150:N151" si="253">D150</f>
        <v>#REF!</v>
      </c>
      <c r="F150" s="163" t="e">
        <f t="shared" si="253"/>
        <v>#REF!</v>
      </c>
      <c r="G150" s="163" t="e">
        <f t="shared" si="253"/>
        <v>#REF!</v>
      </c>
      <c r="H150" s="163" t="e">
        <f t="shared" si="253"/>
        <v>#REF!</v>
      </c>
      <c r="I150" s="163" t="e">
        <f t="shared" si="253"/>
        <v>#REF!</v>
      </c>
      <c r="J150" s="163" t="e">
        <f t="shared" si="253"/>
        <v>#REF!</v>
      </c>
      <c r="K150" s="163" t="e">
        <f t="shared" si="253"/>
        <v>#REF!</v>
      </c>
      <c r="L150" s="163" t="e">
        <f t="shared" si="253"/>
        <v>#REF!</v>
      </c>
      <c r="M150" s="163" t="e">
        <f t="shared" si="253"/>
        <v>#REF!</v>
      </c>
      <c r="N150" s="163" t="e">
        <f t="shared" si="253"/>
        <v>#REF!</v>
      </c>
      <c r="O150" s="163" t="e">
        <f>$B$150*O149</f>
        <v>#REF!</v>
      </c>
      <c r="P150" s="163" t="e">
        <f>O150</f>
        <v>#REF!</v>
      </c>
      <c r="Q150" s="163" t="e">
        <f t="shared" ref="Q150:Z151" si="254">P150</f>
        <v>#REF!</v>
      </c>
      <c r="R150" s="163" t="e">
        <f t="shared" si="254"/>
        <v>#REF!</v>
      </c>
      <c r="S150" s="163" t="e">
        <f t="shared" si="254"/>
        <v>#REF!</v>
      </c>
      <c r="T150" s="163" t="e">
        <f t="shared" si="254"/>
        <v>#REF!</v>
      </c>
      <c r="U150" s="163" t="e">
        <f t="shared" si="254"/>
        <v>#REF!</v>
      </c>
      <c r="V150" s="163" t="e">
        <f t="shared" si="254"/>
        <v>#REF!</v>
      </c>
      <c r="W150" s="163" t="e">
        <f t="shared" si="254"/>
        <v>#REF!</v>
      </c>
      <c r="X150" s="163" t="e">
        <f t="shared" si="254"/>
        <v>#REF!</v>
      </c>
      <c r="Y150" s="163" t="e">
        <f t="shared" si="254"/>
        <v>#REF!</v>
      </c>
      <c r="Z150" s="163" t="e">
        <f t="shared" si="254"/>
        <v>#REF!</v>
      </c>
      <c r="AA150" s="163" t="e">
        <f>$B$150*AA149</f>
        <v>#REF!</v>
      </c>
      <c r="AB150" s="163" t="e">
        <f>AA150</f>
        <v>#REF!</v>
      </c>
      <c r="AC150" s="163" t="e">
        <f t="shared" ref="AC150:AL151" si="255">AB150</f>
        <v>#REF!</v>
      </c>
      <c r="AD150" s="163" t="e">
        <f t="shared" si="255"/>
        <v>#REF!</v>
      </c>
      <c r="AE150" s="163" t="e">
        <f t="shared" si="255"/>
        <v>#REF!</v>
      </c>
      <c r="AF150" s="163" t="e">
        <f t="shared" si="255"/>
        <v>#REF!</v>
      </c>
      <c r="AG150" s="163" t="e">
        <f t="shared" si="255"/>
        <v>#REF!</v>
      </c>
      <c r="AH150" s="163" t="e">
        <f t="shared" si="255"/>
        <v>#REF!</v>
      </c>
      <c r="AI150" s="163" t="e">
        <f t="shared" si="255"/>
        <v>#REF!</v>
      </c>
      <c r="AJ150" s="163" t="e">
        <f t="shared" si="255"/>
        <v>#REF!</v>
      </c>
      <c r="AK150" s="163" t="e">
        <f t="shared" si="255"/>
        <v>#REF!</v>
      </c>
      <c r="AL150" s="163" t="e">
        <f t="shared" si="255"/>
        <v>#REF!</v>
      </c>
      <c r="AM150" s="222" t="e">
        <f>$B$150*AM149</f>
        <v>#REF!</v>
      </c>
      <c r="AN150" s="163" t="e">
        <f>AM150</f>
        <v>#REF!</v>
      </c>
      <c r="AO150" s="163" t="e">
        <f t="shared" ref="AO150:AX151" si="256">AN150</f>
        <v>#REF!</v>
      </c>
      <c r="AP150" s="163" t="e">
        <f t="shared" si="256"/>
        <v>#REF!</v>
      </c>
      <c r="AQ150" s="163" t="e">
        <f t="shared" si="256"/>
        <v>#REF!</v>
      </c>
      <c r="AR150" s="163" t="e">
        <f t="shared" si="256"/>
        <v>#REF!</v>
      </c>
      <c r="AS150" s="163" t="e">
        <f t="shared" si="256"/>
        <v>#REF!</v>
      </c>
      <c r="AT150" s="163" t="e">
        <f t="shared" si="256"/>
        <v>#REF!</v>
      </c>
      <c r="AU150" s="163" t="e">
        <f t="shared" si="256"/>
        <v>#REF!</v>
      </c>
      <c r="AV150" s="163" t="e">
        <f t="shared" si="256"/>
        <v>#REF!</v>
      </c>
      <c r="AW150" s="163" t="e">
        <f t="shared" si="256"/>
        <v>#REF!</v>
      </c>
      <c r="AX150" s="163" t="e">
        <f t="shared" si="256"/>
        <v>#REF!</v>
      </c>
      <c r="AY150" s="222" t="e">
        <f>$B$150*AY149</f>
        <v>#REF!</v>
      </c>
      <c r="AZ150" s="163" t="e">
        <f>AY150</f>
        <v>#REF!</v>
      </c>
      <c r="BA150" s="163" t="e">
        <f t="shared" ref="BA150:BJ151" si="257">AZ150</f>
        <v>#REF!</v>
      </c>
      <c r="BB150" s="163" t="e">
        <f t="shared" si="257"/>
        <v>#REF!</v>
      </c>
      <c r="BC150" s="163" t="e">
        <f t="shared" si="257"/>
        <v>#REF!</v>
      </c>
      <c r="BD150" s="163" t="e">
        <f t="shared" si="257"/>
        <v>#REF!</v>
      </c>
      <c r="BE150" s="163" t="e">
        <f t="shared" si="257"/>
        <v>#REF!</v>
      </c>
      <c r="BF150" s="163" t="e">
        <f t="shared" si="257"/>
        <v>#REF!</v>
      </c>
      <c r="BG150" s="163" t="e">
        <f t="shared" si="257"/>
        <v>#REF!</v>
      </c>
      <c r="BH150" s="163" t="e">
        <f t="shared" si="257"/>
        <v>#REF!</v>
      </c>
      <c r="BI150" s="163" t="e">
        <f t="shared" si="257"/>
        <v>#REF!</v>
      </c>
      <c r="BJ150" s="163" t="e">
        <f t="shared" si="257"/>
        <v>#REF!</v>
      </c>
      <c r="BK150" s="163" t="e">
        <f>$B$150*BK149</f>
        <v>#REF!</v>
      </c>
      <c r="BL150" s="163" t="e">
        <f>BK150</f>
        <v>#REF!</v>
      </c>
      <c r="BM150" s="163" t="e">
        <f t="shared" ref="BM150:BV151" si="258">BL150</f>
        <v>#REF!</v>
      </c>
      <c r="BN150" s="163" t="e">
        <f t="shared" si="258"/>
        <v>#REF!</v>
      </c>
      <c r="BO150" s="163" t="e">
        <f t="shared" si="258"/>
        <v>#REF!</v>
      </c>
      <c r="BP150" s="163" t="e">
        <f t="shared" si="258"/>
        <v>#REF!</v>
      </c>
      <c r="BQ150" s="163" t="e">
        <f t="shared" si="258"/>
        <v>#REF!</v>
      </c>
      <c r="BR150" s="163" t="e">
        <f t="shared" si="258"/>
        <v>#REF!</v>
      </c>
      <c r="BS150" s="163" t="e">
        <f t="shared" si="258"/>
        <v>#REF!</v>
      </c>
      <c r="BT150" s="163" t="e">
        <f t="shared" si="258"/>
        <v>#REF!</v>
      </c>
      <c r="BU150" s="163" t="e">
        <f t="shared" si="258"/>
        <v>#REF!</v>
      </c>
      <c r="BV150" s="163" t="e">
        <f t="shared" si="258"/>
        <v>#REF!</v>
      </c>
      <c r="BW150" s="222" t="e">
        <f>$B$150*BW149</f>
        <v>#REF!</v>
      </c>
      <c r="BX150" s="222" t="e">
        <f>BW150</f>
        <v>#REF!</v>
      </c>
      <c r="BY150" s="222" t="e">
        <f t="shared" ref="BY150:CH151" si="259">BX150</f>
        <v>#REF!</v>
      </c>
      <c r="BZ150" s="222" t="e">
        <f t="shared" si="259"/>
        <v>#REF!</v>
      </c>
      <c r="CA150" s="222" t="e">
        <f t="shared" si="259"/>
        <v>#REF!</v>
      </c>
      <c r="CB150" s="222" t="e">
        <f t="shared" si="259"/>
        <v>#REF!</v>
      </c>
      <c r="CC150" s="222" t="e">
        <f t="shared" si="259"/>
        <v>#REF!</v>
      </c>
      <c r="CD150" s="222" t="e">
        <f t="shared" si="259"/>
        <v>#REF!</v>
      </c>
      <c r="CE150" s="222" t="e">
        <f t="shared" si="259"/>
        <v>#REF!</v>
      </c>
      <c r="CF150" s="222" t="e">
        <f t="shared" si="259"/>
        <v>#REF!</v>
      </c>
      <c r="CG150" s="222" t="e">
        <f t="shared" si="259"/>
        <v>#REF!</v>
      </c>
      <c r="CH150" s="222" t="e">
        <f t="shared" si="259"/>
        <v>#REF!</v>
      </c>
      <c r="CI150" s="222" t="e">
        <f t="shared" ref="CI150:CI151" si="260">CH150</f>
        <v>#REF!</v>
      </c>
    </row>
    <row r="151" spans="1:87" ht="21" customHeight="1">
      <c r="A151" t="s">
        <v>324</v>
      </c>
      <c r="B151" s="229">
        <f>A64</f>
        <v>2000000</v>
      </c>
      <c r="C151" s="13">
        <f>B151</f>
        <v>2000000</v>
      </c>
      <c r="D151" s="13">
        <f t="shared" ref="D151" si="261">C151</f>
        <v>2000000</v>
      </c>
      <c r="E151" s="13">
        <f t="shared" si="253"/>
        <v>2000000</v>
      </c>
      <c r="F151" s="13">
        <f t="shared" si="253"/>
        <v>2000000</v>
      </c>
      <c r="G151" s="13">
        <f t="shared" si="253"/>
        <v>2000000</v>
      </c>
      <c r="H151" s="13">
        <f t="shared" si="253"/>
        <v>2000000</v>
      </c>
      <c r="I151" s="13">
        <f t="shared" si="253"/>
        <v>2000000</v>
      </c>
      <c r="J151" s="13">
        <f t="shared" si="253"/>
        <v>2000000</v>
      </c>
      <c r="K151" s="13">
        <f t="shared" si="253"/>
        <v>2000000</v>
      </c>
      <c r="L151" s="13">
        <f t="shared" si="253"/>
        <v>2000000</v>
      </c>
      <c r="M151" s="13">
        <f t="shared" si="253"/>
        <v>2000000</v>
      </c>
      <c r="N151" s="13">
        <f t="shared" si="253"/>
        <v>2000000</v>
      </c>
      <c r="O151" s="13">
        <f t="shared" ref="O151:P151" si="262">N151</f>
        <v>2000000</v>
      </c>
      <c r="P151" s="13">
        <f t="shared" si="262"/>
        <v>2000000</v>
      </c>
      <c r="Q151" s="13">
        <f t="shared" si="254"/>
        <v>2000000</v>
      </c>
      <c r="R151" s="13">
        <f t="shared" si="254"/>
        <v>2000000</v>
      </c>
      <c r="S151" s="13">
        <f t="shared" si="254"/>
        <v>2000000</v>
      </c>
      <c r="T151" s="13">
        <f t="shared" si="254"/>
        <v>2000000</v>
      </c>
      <c r="U151" s="13">
        <f t="shared" si="254"/>
        <v>2000000</v>
      </c>
      <c r="V151" s="13">
        <f t="shared" si="254"/>
        <v>2000000</v>
      </c>
      <c r="W151" s="13">
        <f t="shared" si="254"/>
        <v>2000000</v>
      </c>
      <c r="X151" s="13">
        <f t="shared" si="254"/>
        <v>2000000</v>
      </c>
      <c r="Y151" s="13">
        <f t="shared" si="254"/>
        <v>2000000</v>
      </c>
      <c r="Z151" s="13">
        <f t="shared" si="254"/>
        <v>2000000</v>
      </c>
      <c r="AA151" s="13">
        <f t="shared" ref="AA151:AB151" si="263">Z151</f>
        <v>2000000</v>
      </c>
      <c r="AB151" s="13">
        <f t="shared" si="263"/>
        <v>2000000</v>
      </c>
      <c r="AC151" s="13">
        <f t="shared" si="255"/>
        <v>2000000</v>
      </c>
      <c r="AD151" s="13">
        <f t="shared" si="255"/>
        <v>2000000</v>
      </c>
      <c r="AE151" s="13">
        <f t="shared" si="255"/>
        <v>2000000</v>
      </c>
      <c r="AF151" s="13">
        <f t="shared" si="255"/>
        <v>2000000</v>
      </c>
      <c r="AG151" s="13">
        <f t="shared" si="255"/>
        <v>2000000</v>
      </c>
      <c r="AH151" s="13">
        <f t="shared" si="255"/>
        <v>2000000</v>
      </c>
      <c r="AI151" s="13">
        <f t="shared" si="255"/>
        <v>2000000</v>
      </c>
      <c r="AJ151" s="13">
        <f t="shared" si="255"/>
        <v>2000000</v>
      </c>
      <c r="AK151" s="13">
        <f t="shared" si="255"/>
        <v>2000000</v>
      </c>
      <c r="AL151" s="13">
        <f t="shared" si="255"/>
        <v>2000000</v>
      </c>
      <c r="AM151" s="13">
        <f t="shared" ref="AM151:AN151" si="264">AL151</f>
        <v>2000000</v>
      </c>
      <c r="AN151" s="13">
        <f t="shared" si="264"/>
        <v>2000000</v>
      </c>
      <c r="AO151" s="13">
        <f t="shared" si="256"/>
        <v>2000000</v>
      </c>
      <c r="AP151" s="13">
        <f t="shared" si="256"/>
        <v>2000000</v>
      </c>
      <c r="AQ151" s="13">
        <f t="shared" si="256"/>
        <v>2000000</v>
      </c>
      <c r="AR151" s="13">
        <f t="shared" si="256"/>
        <v>2000000</v>
      </c>
      <c r="AS151" s="13">
        <f t="shared" si="256"/>
        <v>2000000</v>
      </c>
      <c r="AT151" s="13">
        <f t="shared" si="256"/>
        <v>2000000</v>
      </c>
      <c r="AU151" s="13">
        <f t="shared" si="256"/>
        <v>2000000</v>
      </c>
      <c r="AV151" s="13">
        <f t="shared" si="256"/>
        <v>2000000</v>
      </c>
      <c r="AW151" s="13">
        <f t="shared" si="256"/>
        <v>2000000</v>
      </c>
      <c r="AX151" s="13">
        <f t="shared" si="256"/>
        <v>2000000</v>
      </c>
      <c r="AY151" s="13">
        <f t="shared" ref="AY151:AZ151" si="265">AX151</f>
        <v>2000000</v>
      </c>
      <c r="AZ151" s="13">
        <f t="shared" si="265"/>
        <v>2000000</v>
      </c>
      <c r="BA151" s="13">
        <f t="shared" si="257"/>
        <v>2000000</v>
      </c>
      <c r="BB151" s="13">
        <f t="shared" si="257"/>
        <v>2000000</v>
      </c>
      <c r="BC151" s="13">
        <f t="shared" si="257"/>
        <v>2000000</v>
      </c>
      <c r="BD151" s="13">
        <f t="shared" si="257"/>
        <v>2000000</v>
      </c>
      <c r="BE151" s="13">
        <f t="shared" si="257"/>
        <v>2000000</v>
      </c>
      <c r="BF151" s="13">
        <f t="shared" si="257"/>
        <v>2000000</v>
      </c>
      <c r="BG151" s="13">
        <f t="shared" si="257"/>
        <v>2000000</v>
      </c>
      <c r="BH151" s="13">
        <f t="shared" si="257"/>
        <v>2000000</v>
      </c>
      <c r="BI151" s="13">
        <f t="shared" si="257"/>
        <v>2000000</v>
      </c>
      <c r="BJ151" s="13">
        <f t="shared" si="257"/>
        <v>2000000</v>
      </c>
      <c r="BK151" s="13">
        <f t="shared" ref="BK151:BL151" si="266">BJ151</f>
        <v>2000000</v>
      </c>
      <c r="BL151" s="13">
        <f t="shared" si="266"/>
        <v>2000000</v>
      </c>
      <c r="BM151" s="13">
        <f t="shared" si="258"/>
        <v>2000000</v>
      </c>
      <c r="BN151" s="13">
        <f t="shared" si="258"/>
        <v>2000000</v>
      </c>
      <c r="BO151" s="13">
        <f t="shared" si="258"/>
        <v>2000000</v>
      </c>
      <c r="BP151" s="13">
        <f t="shared" si="258"/>
        <v>2000000</v>
      </c>
      <c r="BQ151" s="13">
        <f t="shared" si="258"/>
        <v>2000000</v>
      </c>
      <c r="BR151" s="13">
        <f t="shared" si="258"/>
        <v>2000000</v>
      </c>
      <c r="BS151" s="13">
        <f t="shared" si="258"/>
        <v>2000000</v>
      </c>
      <c r="BT151" s="13">
        <f t="shared" si="258"/>
        <v>2000000</v>
      </c>
      <c r="BU151" s="13">
        <f t="shared" si="258"/>
        <v>2000000</v>
      </c>
      <c r="BV151" s="13">
        <f t="shared" si="258"/>
        <v>2000000</v>
      </c>
      <c r="BW151" s="13">
        <f t="shared" ref="BW151:BX151" si="267">BV151</f>
        <v>2000000</v>
      </c>
      <c r="BX151" s="13">
        <f t="shared" si="267"/>
        <v>2000000</v>
      </c>
      <c r="BY151" s="13">
        <f t="shared" si="259"/>
        <v>2000000</v>
      </c>
      <c r="BZ151" s="13">
        <f t="shared" si="259"/>
        <v>2000000</v>
      </c>
      <c r="CA151" s="13">
        <f t="shared" si="259"/>
        <v>2000000</v>
      </c>
      <c r="CB151" s="13">
        <f t="shared" si="259"/>
        <v>2000000</v>
      </c>
      <c r="CC151" s="13">
        <f t="shared" si="259"/>
        <v>2000000</v>
      </c>
      <c r="CD151" s="13">
        <f t="shared" si="259"/>
        <v>2000000</v>
      </c>
      <c r="CE151" s="13">
        <f t="shared" si="259"/>
        <v>2000000</v>
      </c>
      <c r="CF151" s="13">
        <f t="shared" si="259"/>
        <v>2000000</v>
      </c>
      <c r="CG151" s="13">
        <f t="shared" si="259"/>
        <v>2000000</v>
      </c>
      <c r="CH151" s="13">
        <f t="shared" si="259"/>
        <v>2000000</v>
      </c>
      <c r="CI151" s="13">
        <f t="shared" si="260"/>
        <v>2000000</v>
      </c>
    </row>
    <row r="156" spans="1:87">
      <c r="B156" s="3" t="s">
        <v>464</v>
      </c>
      <c r="C156" s="13" t="e">
        <f>C130+C124</f>
        <v>#REF!</v>
      </c>
      <c r="D156" s="13" t="e">
        <f>C156+D130</f>
        <v>#REF!</v>
      </c>
      <c r="E156" s="13" t="e">
        <f t="shared" ref="E156:BP156" si="268">D156+E130</f>
        <v>#REF!</v>
      </c>
      <c r="F156" s="13" t="e">
        <f t="shared" si="268"/>
        <v>#REF!</v>
      </c>
      <c r="G156" s="13" t="e">
        <f t="shared" si="268"/>
        <v>#REF!</v>
      </c>
      <c r="H156" s="13" t="e">
        <f t="shared" si="268"/>
        <v>#REF!</v>
      </c>
      <c r="I156" s="13" t="e">
        <f t="shared" si="268"/>
        <v>#REF!</v>
      </c>
      <c r="J156" s="13" t="e">
        <f t="shared" si="268"/>
        <v>#REF!</v>
      </c>
      <c r="K156" s="13" t="e">
        <f t="shared" si="268"/>
        <v>#REF!</v>
      </c>
      <c r="L156" s="13" t="e">
        <f t="shared" si="268"/>
        <v>#REF!</v>
      </c>
      <c r="M156" s="13" t="e">
        <f t="shared" si="268"/>
        <v>#REF!</v>
      </c>
      <c r="N156" s="13" t="e">
        <f t="shared" si="268"/>
        <v>#REF!</v>
      </c>
      <c r="O156" s="13" t="e">
        <f t="shared" si="268"/>
        <v>#REF!</v>
      </c>
      <c r="P156" s="13" t="e">
        <f t="shared" si="268"/>
        <v>#REF!</v>
      </c>
      <c r="Q156" s="13" t="e">
        <f t="shared" si="268"/>
        <v>#REF!</v>
      </c>
      <c r="R156" s="13" t="e">
        <f t="shared" si="268"/>
        <v>#REF!</v>
      </c>
      <c r="S156" s="13" t="e">
        <f t="shared" si="268"/>
        <v>#REF!</v>
      </c>
      <c r="T156" s="13" t="e">
        <f t="shared" si="268"/>
        <v>#REF!</v>
      </c>
      <c r="U156" s="13" t="e">
        <f t="shared" si="268"/>
        <v>#REF!</v>
      </c>
      <c r="V156" s="13" t="e">
        <f t="shared" si="268"/>
        <v>#REF!</v>
      </c>
      <c r="W156" s="13" t="e">
        <f t="shared" si="268"/>
        <v>#REF!</v>
      </c>
      <c r="X156" s="13" t="e">
        <f t="shared" si="268"/>
        <v>#REF!</v>
      </c>
      <c r="Y156" s="13" t="e">
        <f t="shared" si="268"/>
        <v>#REF!</v>
      </c>
      <c r="Z156" s="13" t="e">
        <f t="shared" si="268"/>
        <v>#REF!</v>
      </c>
      <c r="AA156" s="13" t="e">
        <f t="shared" si="268"/>
        <v>#REF!</v>
      </c>
      <c r="AB156" s="13" t="e">
        <f t="shared" si="268"/>
        <v>#REF!</v>
      </c>
      <c r="AC156" s="13" t="e">
        <f t="shared" si="268"/>
        <v>#REF!</v>
      </c>
      <c r="AD156" s="13" t="e">
        <f t="shared" si="268"/>
        <v>#REF!</v>
      </c>
      <c r="AE156" s="13" t="e">
        <f t="shared" si="268"/>
        <v>#REF!</v>
      </c>
      <c r="AF156" s="13" t="e">
        <f t="shared" si="268"/>
        <v>#REF!</v>
      </c>
      <c r="AG156" s="13" t="e">
        <f t="shared" si="268"/>
        <v>#REF!</v>
      </c>
      <c r="AH156" s="13" t="e">
        <f t="shared" si="268"/>
        <v>#REF!</v>
      </c>
      <c r="AI156" s="13" t="e">
        <f t="shared" si="268"/>
        <v>#REF!</v>
      </c>
      <c r="AJ156" s="13" t="e">
        <f t="shared" si="268"/>
        <v>#REF!</v>
      </c>
      <c r="AK156" s="13" t="e">
        <f t="shared" si="268"/>
        <v>#REF!</v>
      </c>
      <c r="AL156" s="13" t="e">
        <f t="shared" si="268"/>
        <v>#REF!</v>
      </c>
      <c r="AM156" s="13" t="e">
        <f t="shared" si="268"/>
        <v>#REF!</v>
      </c>
      <c r="AN156" s="13" t="e">
        <f t="shared" si="268"/>
        <v>#REF!</v>
      </c>
      <c r="AO156" s="13" t="e">
        <f t="shared" si="268"/>
        <v>#REF!</v>
      </c>
      <c r="AP156" s="13" t="e">
        <f t="shared" si="268"/>
        <v>#REF!</v>
      </c>
      <c r="AQ156" s="13" t="e">
        <f t="shared" si="268"/>
        <v>#REF!</v>
      </c>
      <c r="AR156" s="13" t="e">
        <f t="shared" si="268"/>
        <v>#REF!</v>
      </c>
      <c r="AS156" s="13" t="e">
        <f t="shared" si="268"/>
        <v>#REF!</v>
      </c>
      <c r="AT156" s="13" t="e">
        <f t="shared" si="268"/>
        <v>#REF!</v>
      </c>
      <c r="AU156" s="13" t="e">
        <f t="shared" si="268"/>
        <v>#REF!</v>
      </c>
      <c r="AV156" s="13" t="e">
        <f t="shared" si="268"/>
        <v>#REF!</v>
      </c>
      <c r="AW156" s="13" t="e">
        <f t="shared" si="268"/>
        <v>#REF!</v>
      </c>
      <c r="AX156" s="13" t="e">
        <f t="shared" si="268"/>
        <v>#REF!</v>
      </c>
      <c r="AY156" s="13" t="e">
        <f t="shared" si="268"/>
        <v>#REF!</v>
      </c>
      <c r="AZ156" s="13" t="e">
        <f t="shared" si="268"/>
        <v>#REF!</v>
      </c>
      <c r="BA156" s="13" t="e">
        <f t="shared" si="268"/>
        <v>#REF!</v>
      </c>
      <c r="BB156" s="13" t="e">
        <f t="shared" si="268"/>
        <v>#REF!</v>
      </c>
      <c r="BC156" s="13" t="e">
        <f t="shared" si="268"/>
        <v>#REF!</v>
      </c>
      <c r="BD156" s="13" t="e">
        <f t="shared" si="268"/>
        <v>#REF!</v>
      </c>
      <c r="BE156" s="13" t="e">
        <f t="shared" si="268"/>
        <v>#REF!</v>
      </c>
      <c r="BF156" s="13" t="e">
        <f t="shared" si="268"/>
        <v>#REF!</v>
      </c>
      <c r="BG156" s="13" t="e">
        <f t="shared" si="268"/>
        <v>#REF!</v>
      </c>
      <c r="BH156" s="13" t="e">
        <f t="shared" si="268"/>
        <v>#REF!</v>
      </c>
      <c r="BI156" s="13" t="e">
        <f t="shared" si="268"/>
        <v>#REF!</v>
      </c>
      <c r="BJ156" s="13" t="e">
        <f t="shared" si="268"/>
        <v>#REF!</v>
      </c>
      <c r="BK156" s="13" t="e">
        <f t="shared" si="268"/>
        <v>#REF!</v>
      </c>
      <c r="BL156" s="13" t="e">
        <f t="shared" si="268"/>
        <v>#REF!</v>
      </c>
      <c r="BM156" s="13" t="e">
        <f t="shared" si="268"/>
        <v>#REF!</v>
      </c>
      <c r="BN156" s="13" t="e">
        <f t="shared" si="268"/>
        <v>#REF!</v>
      </c>
      <c r="BO156" s="13" t="e">
        <f t="shared" si="268"/>
        <v>#REF!</v>
      </c>
      <c r="BP156" s="13" t="e">
        <f t="shared" si="268"/>
        <v>#REF!</v>
      </c>
      <c r="BQ156" s="13" t="e">
        <f t="shared" ref="BQ156:CH156" si="269">BP156+BQ130</f>
        <v>#REF!</v>
      </c>
      <c r="BR156" s="13" t="e">
        <f t="shared" si="269"/>
        <v>#REF!</v>
      </c>
      <c r="BS156" s="13" t="e">
        <f t="shared" si="269"/>
        <v>#REF!</v>
      </c>
      <c r="BT156" s="13" t="e">
        <f t="shared" si="269"/>
        <v>#REF!</v>
      </c>
      <c r="BU156" s="13" t="e">
        <f t="shared" si="269"/>
        <v>#REF!</v>
      </c>
      <c r="BV156" s="13" t="e">
        <f t="shared" si="269"/>
        <v>#REF!</v>
      </c>
      <c r="BW156" s="13" t="e">
        <f t="shared" si="269"/>
        <v>#REF!</v>
      </c>
      <c r="BX156" s="13" t="e">
        <f t="shared" si="269"/>
        <v>#REF!</v>
      </c>
      <c r="BY156" s="13" t="e">
        <f t="shared" si="269"/>
        <v>#REF!</v>
      </c>
      <c r="BZ156" s="13" t="e">
        <f t="shared" si="269"/>
        <v>#REF!</v>
      </c>
      <c r="CA156" s="13" t="e">
        <f t="shared" si="269"/>
        <v>#REF!</v>
      </c>
      <c r="CB156" s="13" t="e">
        <f t="shared" si="269"/>
        <v>#REF!</v>
      </c>
      <c r="CC156" s="13" t="e">
        <f t="shared" si="269"/>
        <v>#REF!</v>
      </c>
      <c r="CD156" s="13" t="e">
        <f t="shared" si="269"/>
        <v>#REF!</v>
      </c>
      <c r="CE156" s="13" t="e">
        <f t="shared" si="269"/>
        <v>#REF!</v>
      </c>
      <c r="CF156" s="13" t="e">
        <f t="shared" si="269"/>
        <v>#REF!</v>
      </c>
      <c r="CG156" s="13" t="e">
        <f t="shared" si="269"/>
        <v>#REF!</v>
      </c>
      <c r="CH156" s="13" t="e">
        <f t="shared" si="269"/>
        <v>#REF!</v>
      </c>
      <c r="CI156" s="13" t="e">
        <f t="shared" ref="CI156" si="270">CH156+CI130</f>
        <v>#REF!</v>
      </c>
    </row>
    <row r="157" spans="1:87">
      <c r="B157" s="3" t="s">
        <v>465</v>
      </c>
      <c r="C157" s="13" t="e">
        <f>C135</f>
        <v>#REF!</v>
      </c>
      <c r="D157" s="13" t="e">
        <f>C157+D135</f>
        <v>#REF!</v>
      </c>
      <c r="E157" s="13" t="e">
        <f t="shared" ref="E157:BP157" si="271">D157+E135</f>
        <v>#REF!</v>
      </c>
      <c r="F157" s="13" t="e">
        <f t="shared" si="271"/>
        <v>#REF!</v>
      </c>
      <c r="G157" s="13" t="e">
        <f t="shared" si="271"/>
        <v>#REF!</v>
      </c>
      <c r="H157" s="13" t="e">
        <f t="shared" si="271"/>
        <v>#REF!</v>
      </c>
      <c r="I157" s="13" t="e">
        <f t="shared" si="271"/>
        <v>#REF!</v>
      </c>
      <c r="J157" s="13" t="e">
        <f t="shared" si="271"/>
        <v>#REF!</v>
      </c>
      <c r="K157" s="13" t="e">
        <f t="shared" si="271"/>
        <v>#REF!</v>
      </c>
      <c r="L157" s="13" t="e">
        <f t="shared" si="271"/>
        <v>#REF!</v>
      </c>
      <c r="M157" s="13" t="e">
        <f t="shared" si="271"/>
        <v>#REF!</v>
      </c>
      <c r="N157" s="13" t="e">
        <f t="shared" si="271"/>
        <v>#REF!</v>
      </c>
      <c r="O157" s="13" t="e">
        <f t="shared" si="271"/>
        <v>#REF!</v>
      </c>
      <c r="P157" s="13" t="e">
        <f t="shared" si="271"/>
        <v>#REF!</v>
      </c>
      <c r="Q157" s="13" t="e">
        <f t="shared" si="271"/>
        <v>#REF!</v>
      </c>
      <c r="R157" s="13" t="e">
        <f t="shared" si="271"/>
        <v>#REF!</v>
      </c>
      <c r="S157" s="13" t="e">
        <f t="shared" si="271"/>
        <v>#REF!</v>
      </c>
      <c r="T157" s="13" t="e">
        <f t="shared" si="271"/>
        <v>#REF!</v>
      </c>
      <c r="U157" s="13" t="e">
        <f t="shared" si="271"/>
        <v>#REF!</v>
      </c>
      <c r="V157" s="13" t="e">
        <f t="shared" si="271"/>
        <v>#REF!</v>
      </c>
      <c r="W157" s="13" t="e">
        <f t="shared" si="271"/>
        <v>#REF!</v>
      </c>
      <c r="X157" s="13" t="e">
        <f t="shared" si="271"/>
        <v>#REF!</v>
      </c>
      <c r="Y157" s="13" t="e">
        <f t="shared" si="271"/>
        <v>#REF!</v>
      </c>
      <c r="Z157" s="13" t="e">
        <f t="shared" si="271"/>
        <v>#REF!</v>
      </c>
      <c r="AA157" s="13" t="e">
        <f t="shared" si="271"/>
        <v>#REF!</v>
      </c>
      <c r="AB157" s="13" t="e">
        <f t="shared" si="271"/>
        <v>#REF!</v>
      </c>
      <c r="AC157" s="13" t="e">
        <f t="shared" si="271"/>
        <v>#REF!</v>
      </c>
      <c r="AD157" s="13" t="e">
        <f t="shared" si="271"/>
        <v>#REF!</v>
      </c>
      <c r="AE157" s="13" t="e">
        <f t="shared" si="271"/>
        <v>#REF!</v>
      </c>
      <c r="AF157" s="13" t="e">
        <f t="shared" si="271"/>
        <v>#REF!</v>
      </c>
      <c r="AG157" s="13" t="e">
        <f t="shared" si="271"/>
        <v>#REF!</v>
      </c>
      <c r="AH157" s="13" t="e">
        <f t="shared" si="271"/>
        <v>#REF!</v>
      </c>
      <c r="AI157" s="13" t="e">
        <f t="shared" si="271"/>
        <v>#REF!</v>
      </c>
      <c r="AJ157" s="13" t="e">
        <f t="shared" si="271"/>
        <v>#REF!</v>
      </c>
      <c r="AK157" s="13" t="e">
        <f t="shared" si="271"/>
        <v>#REF!</v>
      </c>
      <c r="AL157" s="13" t="e">
        <f t="shared" si="271"/>
        <v>#REF!</v>
      </c>
      <c r="AM157" s="13" t="e">
        <f t="shared" si="271"/>
        <v>#REF!</v>
      </c>
      <c r="AN157" s="13" t="e">
        <f t="shared" si="271"/>
        <v>#REF!</v>
      </c>
      <c r="AO157" s="13" t="e">
        <f t="shared" si="271"/>
        <v>#REF!</v>
      </c>
      <c r="AP157" s="13" t="e">
        <f t="shared" si="271"/>
        <v>#REF!</v>
      </c>
      <c r="AQ157" s="13" t="e">
        <f t="shared" si="271"/>
        <v>#REF!</v>
      </c>
      <c r="AR157" s="13" t="e">
        <f t="shared" si="271"/>
        <v>#REF!</v>
      </c>
      <c r="AS157" s="13" t="e">
        <f t="shared" si="271"/>
        <v>#REF!</v>
      </c>
      <c r="AT157" s="13" t="e">
        <f t="shared" si="271"/>
        <v>#REF!</v>
      </c>
      <c r="AU157" s="13" t="e">
        <f t="shared" si="271"/>
        <v>#REF!</v>
      </c>
      <c r="AV157" s="13" t="e">
        <f t="shared" si="271"/>
        <v>#REF!</v>
      </c>
      <c r="AW157" s="13" t="e">
        <f t="shared" si="271"/>
        <v>#REF!</v>
      </c>
      <c r="AX157" s="13" t="e">
        <f t="shared" si="271"/>
        <v>#REF!</v>
      </c>
      <c r="AY157" s="13" t="e">
        <f t="shared" si="271"/>
        <v>#REF!</v>
      </c>
      <c r="AZ157" s="13" t="e">
        <f t="shared" si="271"/>
        <v>#REF!</v>
      </c>
      <c r="BA157" s="13" t="e">
        <f t="shared" si="271"/>
        <v>#REF!</v>
      </c>
      <c r="BB157" s="13" t="e">
        <f t="shared" si="271"/>
        <v>#REF!</v>
      </c>
      <c r="BC157" s="13" t="e">
        <f t="shared" si="271"/>
        <v>#REF!</v>
      </c>
      <c r="BD157" s="13" t="e">
        <f t="shared" si="271"/>
        <v>#REF!</v>
      </c>
      <c r="BE157" s="13" t="e">
        <f t="shared" si="271"/>
        <v>#REF!</v>
      </c>
      <c r="BF157" s="13" t="e">
        <f t="shared" si="271"/>
        <v>#REF!</v>
      </c>
      <c r="BG157" s="13" t="e">
        <f t="shared" si="271"/>
        <v>#REF!</v>
      </c>
      <c r="BH157" s="13" t="e">
        <f t="shared" si="271"/>
        <v>#REF!</v>
      </c>
      <c r="BI157" s="13" t="e">
        <f t="shared" si="271"/>
        <v>#REF!</v>
      </c>
      <c r="BJ157" s="13" t="e">
        <f t="shared" si="271"/>
        <v>#REF!</v>
      </c>
      <c r="BK157" s="13" t="e">
        <f t="shared" si="271"/>
        <v>#REF!</v>
      </c>
      <c r="BL157" s="13" t="e">
        <f t="shared" si="271"/>
        <v>#REF!</v>
      </c>
      <c r="BM157" s="13" t="e">
        <f t="shared" si="271"/>
        <v>#REF!</v>
      </c>
      <c r="BN157" s="13" t="e">
        <f t="shared" si="271"/>
        <v>#REF!</v>
      </c>
      <c r="BO157" s="13" t="e">
        <f t="shared" si="271"/>
        <v>#REF!</v>
      </c>
      <c r="BP157" s="13" t="e">
        <f t="shared" si="271"/>
        <v>#REF!</v>
      </c>
      <c r="BQ157" s="13" t="e">
        <f t="shared" ref="BQ157:CH157" si="272">BP157+BQ135</f>
        <v>#REF!</v>
      </c>
      <c r="BR157" s="13" t="e">
        <f t="shared" si="272"/>
        <v>#REF!</v>
      </c>
      <c r="BS157" s="13" t="e">
        <f t="shared" si="272"/>
        <v>#REF!</v>
      </c>
      <c r="BT157" s="13" t="e">
        <f t="shared" si="272"/>
        <v>#REF!</v>
      </c>
      <c r="BU157" s="13" t="e">
        <f t="shared" si="272"/>
        <v>#REF!</v>
      </c>
      <c r="BV157" s="13" t="e">
        <f t="shared" si="272"/>
        <v>#REF!</v>
      </c>
      <c r="BW157" s="13" t="e">
        <f t="shared" si="272"/>
        <v>#REF!</v>
      </c>
      <c r="BX157" s="13" t="e">
        <f t="shared" si="272"/>
        <v>#REF!</v>
      </c>
      <c r="BY157" s="13" t="e">
        <f t="shared" si="272"/>
        <v>#REF!</v>
      </c>
      <c r="BZ157" s="13" t="e">
        <f t="shared" si="272"/>
        <v>#REF!</v>
      </c>
      <c r="CA157" s="13" t="e">
        <f t="shared" si="272"/>
        <v>#REF!</v>
      </c>
      <c r="CB157" s="13" t="e">
        <f t="shared" si="272"/>
        <v>#REF!</v>
      </c>
      <c r="CC157" s="13" t="e">
        <f t="shared" si="272"/>
        <v>#REF!</v>
      </c>
      <c r="CD157" s="13" t="e">
        <f t="shared" si="272"/>
        <v>#REF!</v>
      </c>
      <c r="CE157" s="13" t="e">
        <f t="shared" si="272"/>
        <v>#REF!</v>
      </c>
      <c r="CF157" s="13" t="e">
        <f t="shared" si="272"/>
        <v>#REF!</v>
      </c>
      <c r="CG157" s="13" t="e">
        <f t="shared" si="272"/>
        <v>#REF!</v>
      </c>
      <c r="CH157" s="13" t="e">
        <f t="shared" si="272"/>
        <v>#REF!</v>
      </c>
      <c r="CI157" s="13" t="e">
        <f t="shared" ref="CI157" si="273">CH157+CI135</f>
        <v>#REF!</v>
      </c>
    </row>
  </sheetData>
  <pageMargins left="0.7" right="0.7" top="0.75" bottom="0.75" header="0.3" footer="0.3"/>
  <pageSetup scale="33" fitToHeight="0" orientation="landscape" r:id="rId1"/>
  <headerFoot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N33"/>
  <sheetViews>
    <sheetView view="pageBreakPreview" zoomScale="60" zoomScaleNormal="100" workbookViewId="0">
      <selection activeCell="B10" sqref="B10:M13"/>
    </sheetView>
  </sheetViews>
  <sheetFormatPr defaultRowHeight="15.75"/>
  <sheetData>
    <row r="1" spans="1:14" ht="26.25">
      <c r="A1" s="174" t="str">
        <f>COVER!B10&amp;" "&amp;COVER!B11</f>
        <v xml:space="preserve">Olympia-Tumwater Regional Fire Authority </v>
      </c>
      <c r="B1" s="68"/>
      <c r="C1" s="68"/>
      <c r="D1" s="68"/>
      <c r="E1" s="68"/>
      <c r="F1" s="2"/>
      <c r="G1" s="2"/>
      <c r="H1" s="68"/>
      <c r="I1" s="2"/>
      <c r="J1" s="2"/>
      <c r="K1" s="2"/>
      <c r="L1" s="2"/>
      <c r="M1" s="2"/>
      <c r="N1" s="153" t="s">
        <v>184</v>
      </c>
    </row>
    <row r="2" spans="1:14" ht="26.25">
      <c r="A2" s="108" t="s">
        <v>162</v>
      </c>
      <c r="B2" s="68"/>
      <c r="C2" s="68"/>
      <c r="D2" s="2"/>
      <c r="G2" s="15"/>
      <c r="H2" s="15"/>
      <c r="I2" s="97"/>
      <c r="J2" s="15"/>
    </row>
    <row r="3" spans="1:14" ht="21">
      <c r="G3" s="15"/>
      <c r="H3" s="15"/>
      <c r="I3" s="97"/>
      <c r="J3" s="15"/>
    </row>
    <row r="4" spans="1:14" ht="21">
      <c r="A4" s="15"/>
      <c r="B4" s="15"/>
      <c r="C4" s="15"/>
      <c r="D4" s="15"/>
      <c r="E4" s="15"/>
      <c r="F4" s="15"/>
      <c r="G4" s="15"/>
      <c r="H4" s="15"/>
      <c r="I4" s="97"/>
      <c r="J4" s="15"/>
    </row>
    <row r="5" spans="1:14">
      <c r="B5" s="1133" t="s">
        <v>232</v>
      </c>
      <c r="C5" s="1133"/>
      <c r="D5" s="1133"/>
    </row>
    <row r="6" spans="1:14" ht="15.75" customHeight="1">
      <c r="B6" s="1128" t="s">
        <v>338</v>
      </c>
      <c r="C6" s="1128"/>
      <c r="D6" s="1128"/>
      <c r="E6" s="1128"/>
      <c r="F6" s="1128"/>
      <c r="G6" s="1128"/>
      <c r="H6" s="1128"/>
      <c r="I6" s="1128"/>
      <c r="J6" s="1128"/>
      <c r="K6" s="1128"/>
      <c r="L6" s="1128"/>
      <c r="M6" s="1128"/>
    </row>
    <row r="7" spans="1:14">
      <c r="B7" s="1128"/>
      <c r="C7" s="1128"/>
      <c r="D7" s="1128"/>
      <c r="E7" s="1128"/>
      <c r="F7" s="1128"/>
      <c r="G7" s="1128"/>
      <c r="H7" s="1128"/>
      <c r="I7" s="1128"/>
      <c r="J7" s="1128"/>
      <c r="K7" s="1128"/>
      <c r="L7" s="1128"/>
      <c r="M7" s="1128"/>
    </row>
    <row r="9" spans="1:14">
      <c r="B9" s="1122" t="s">
        <v>185</v>
      </c>
      <c r="C9" s="1123"/>
      <c r="D9" s="1124"/>
    </row>
    <row r="10" spans="1:14">
      <c r="B10" s="1128" t="s">
        <v>490</v>
      </c>
      <c r="C10" s="1128"/>
      <c r="D10" s="1128"/>
      <c r="E10" s="1128"/>
      <c r="F10" s="1128"/>
      <c r="G10" s="1128"/>
      <c r="H10" s="1128"/>
      <c r="I10" s="1128"/>
      <c r="J10" s="1128"/>
      <c r="K10" s="1128"/>
      <c r="L10" s="1128"/>
      <c r="M10" s="1128"/>
    </row>
    <row r="11" spans="1:14">
      <c r="B11" s="1128"/>
      <c r="C11" s="1128"/>
      <c r="D11" s="1128"/>
      <c r="E11" s="1128"/>
      <c r="F11" s="1128"/>
      <c r="G11" s="1128"/>
      <c r="H11" s="1128"/>
      <c r="I11" s="1128"/>
      <c r="J11" s="1128"/>
      <c r="K11" s="1128"/>
      <c r="L11" s="1128"/>
      <c r="M11" s="1128"/>
    </row>
    <row r="12" spans="1:14">
      <c r="B12" s="1128"/>
      <c r="C12" s="1128"/>
      <c r="D12" s="1128"/>
      <c r="E12" s="1128"/>
      <c r="F12" s="1128"/>
      <c r="G12" s="1128"/>
      <c r="H12" s="1128"/>
      <c r="I12" s="1128"/>
      <c r="J12" s="1128"/>
      <c r="K12" s="1128"/>
      <c r="L12" s="1128"/>
      <c r="M12" s="1128"/>
    </row>
    <row r="13" spans="1:14">
      <c r="B13" s="1128"/>
      <c r="C13" s="1128"/>
      <c r="D13" s="1128"/>
      <c r="E13" s="1128"/>
      <c r="F13" s="1128"/>
      <c r="G13" s="1128"/>
      <c r="H13" s="1128"/>
      <c r="I13" s="1128"/>
      <c r="J13" s="1128"/>
      <c r="K13" s="1128"/>
      <c r="L13" s="1128"/>
      <c r="M13" s="1128"/>
    </row>
    <row r="14" spans="1:14">
      <c r="B14" s="161"/>
      <c r="C14" s="161"/>
      <c r="D14" s="161"/>
      <c r="E14" s="161"/>
      <c r="F14" s="161"/>
      <c r="G14" s="161"/>
      <c r="H14" s="161"/>
      <c r="I14" s="161"/>
      <c r="J14" s="161"/>
      <c r="K14" s="161"/>
      <c r="L14" s="161"/>
      <c r="M14" s="161"/>
    </row>
    <row r="15" spans="1:14">
      <c r="B15" s="1122" t="s">
        <v>186</v>
      </c>
      <c r="C15" s="1123"/>
      <c r="D15" s="1123"/>
      <c r="E15" s="1123"/>
      <c r="F15" s="1123"/>
      <c r="G15" s="1124"/>
      <c r="K15" s="149"/>
      <c r="L15" s="149"/>
      <c r="M15" s="149"/>
    </row>
    <row r="16" spans="1:14">
      <c r="B16" s="1128" t="s">
        <v>213</v>
      </c>
      <c r="C16" s="1128"/>
      <c r="D16" s="1128"/>
      <c r="E16" s="1128"/>
      <c r="F16" s="1128"/>
      <c r="G16" s="1128"/>
      <c r="H16" s="1128"/>
      <c r="I16" s="1128"/>
      <c r="J16" s="1128"/>
      <c r="K16" s="1128"/>
      <c r="L16" s="1128"/>
      <c r="M16" s="1128"/>
    </row>
    <row r="17" spans="2:13">
      <c r="B17" s="1128"/>
      <c r="C17" s="1128"/>
      <c r="D17" s="1128"/>
      <c r="E17" s="1128"/>
      <c r="F17" s="1128"/>
      <c r="G17" s="1128"/>
      <c r="H17" s="1128"/>
      <c r="I17" s="1128"/>
      <c r="J17" s="1128"/>
      <c r="K17" s="1128"/>
      <c r="L17" s="1128"/>
      <c r="M17" s="1128"/>
    </row>
    <row r="18" spans="2:13">
      <c r="B18" s="1128"/>
      <c r="C18" s="1128"/>
      <c r="D18" s="1128"/>
      <c r="E18" s="1128"/>
      <c r="F18" s="1128"/>
      <c r="G18" s="1128"/>
      <c r="H18" s="1128"/>
      <c r="I18" s="1128"/>
      <c r="J18" s="1128"/>
      <c r="K18" s="1128"/>
      <c r="L18" s="1128"/>
      <c r="M18" s="1128"/>
    </row>
    <row r="19" spans="2:13">
      <c r="B19" s="149"/>
      <c r="C19" s="149"/>
      <c r="D19" s="149"/>
      <c r="E19" s="149"/>
      <c r="F19" s="149"/>
      <c r="G19" s="149"/>
      <c r="H19" s="149"/>
      <c r="I19" s="149"/>
      <c r="J19" s="149"/>
      <c r="K19" s="149"/>
      <c r="L19" s="149"/>
      <c r="M19" s="149"/>
    </row>
    <row r="20" spans="2:13">
      <c r="B20" s="1122" t="s">
        <v>187</v>
      </c>
      <c r="C20" s="1123"/>
      <c r="D20" s="1124"/>
    </row>
    <row r="21" spans="2:13">
      <c r="B21" s="1128" t="s">
        <v>339</v>
      </c>
      <c r="C21" s="1128"/>
      <c r="D21" s="1128"/>
      <c r="E21" s="1128"/>
      <c r="F21" s="1128"/>
      <c r="G21" s="1128"/>
      <c r="H21" s="1128"/>
      <c r="I21" s="1128"/>
      <c r="J21" s="1128"/>
      <c r="K21" s="1128"/>
      <c r="L21" s="1128"/>
      <c r="M21" s="1128"/>
    </row>
    <row r="22" spans="2:13">
      <c r="B22" s="1128"/>
      <c r="C22" s="1128"/>
      <c r="D22" s="1128"/>
      <c r="E22" s="1128"/>
      <c r="F22" s="1128"/>
      <c r="G22" s="1128"/>
      <c r="H22" s="1128"/>
      <c r="I22" s="1128"/>
      <c r="J22" s="1128"/>
      <c r="K22" s="1128"/>
      <c r="L22" s="1128"/>
      <c r="M22" s="1128"/>
    </row>
    <row r="23" spans="2:13">
      <c r="B23" s="1128"/>
      <c r="C23" s="1128"/>
      <c r="D23" s="1128"/>
      <c r="E23" s="1128"/>
      <c r="F23" s="1128"/>
      <c r="G23" s="1128"/>
      <c r="H23" s="1128"/>
      <c r="I23" s="1128"/>
      <c r="J23" s="1128"/>
      <c r="K23" s="1128"/>
      <c r="L23" s="1128"/>
      <c r="M23" s="1128"/>
    </row>
    <row r="24" spans="2:13">
      <c r="B24" s="1128"/>
      <c r="C24" s="1128"/>
      <c r="D24" s="1128"/>
      <c r="E24" s="1128"/>
      <c r="F24" s="1128"/>
      <c r="G24" s="1128"/>
      <c r="H24" s="1128"/>
      <c r="I24" s="1128"/>
      <c r="J24" s="1128"/>
      <c r="K24" s="1128"/>
      <c r="L24" s="1128"/>
      <c r="M24" s="1128"/>
    </row>
    <row r="25" spans="2:13">
      <c r="B25" s="1128"/>
      <c r="C25" s="1128"/>
      <c r="D25" s="1128"/>
      <c r="E25" s="1128"/>
      <c r="F25" s="1128"/>
      <c r="G25" s="1128"/>
      <c r="H25" s="1128"/>
      <c r="I25" s="1128"/>
      <c r="J25" s="1128"/>
      <c r="K25" s="1128"/>
      <c r="L25" s="1128"/>
      <c r="M25" s="1128"/>
    </row>
    <row r="26" spans="2:13">
      <c r="B26" s="161"/>
      <c r="C26" s="161"/>
      <c r="D26" s="161"/>
      <c r="E26" s="161"/>
      <c r="F26" s="161"/>
      <c r="G26" s="161"/>
      <c r="H26" s="161"/>
      <c r="I26" s="161"/>
      <c r="J26" s="161"/>
      <c r="K26" s="161"/>
      <c r="L26" s="161"/>
      <c r="M26" s="161"/>
    </row>
    <row r="27" spans="2:13">
      <c r="B27" s="1122" t="s">
        <v>188</v>
      </c>
      <c r="C27" s="1123"/>
      <c r="D27" s="1124"/>
    </row>
    <row r="28" spans="2:13">
      <c r="B28" s="1128" t="s">
        <v>214</v>
      </c>
      <c r="C28" s="1128"/>
      <c r="D28" s="1128"/>
      <c r="E28" s="1128"/>
      <c r="F28" s="1128"/>
      <c r="G28" s="1128"/>
      <c r="H28" s="1128"/>
      <c r="I28" s="1128"/>
      <c r="J28" s="1128"/>
      <c r="K28" s="1128"/>
      <c r="L28" s="1128"/>
      <c r="M28" s="1128"/>
    </row>
    <row r="29" spans="2:13">
      <c r="B29" s="1128"/>
      <c r="C29" s="1128"/>
      <c r="D29" s="1128"/>
      <c r="E29" s="1128"/>
      <c r="F29" s="1128"/>
      <c r="G29" s="1128"/>
      <c r="H29" s="1128"/>
      <c r="I29" s="1128"/>
      <c r="J29" s="1128"/>
      <c r="K29" s="1128"/>
      <c r="L29" s="1128"/>
      <c r="M29" s="1128"/>
    </row>
    <row r="30" spans="2:13">
      <c r="B30" s="1128"/>
      <c r="C30" s="1128"/>
      <c r="D30" s="1128"/>
      <c r="E30" s="1128"/>
      <c r="F30" s="1128"/>
      <c r="G30" s="1128"/>
      <c r="H30" s="1128"/>
      <c r="I30" s="1128"/>
      <c r="J30" s="1128"/>
      <c r="K30" s="1128"/>
      <c r="L30" s="1128"/>
      <c r="M30" s="1128"/>
    </row>
    <row r="31" spans="2:13">
      <c r="B31" s="1128"/>
      <c r="C31" s="1128"/>
      <c r="D31" s="1128"/>
      <c r="E31" s="1128"/>
      <c r="F31" s="1128"/>
      <c r="G31" s="1128"/>
      <c r="H31" s="1128"/>
      <c r="I31" s="1128"/>
      <c r="J31" s="1128"/>
      <c r="K31" s="1128"/>
      <c r="L31" s="1128"/>
      <c r="M31" s="1128"/>
    </row>
    <row r="32" spans="2:13">
      <c r="B32" s="1128"/>
      <c r="C32" s="1128"/>
      <c r="D32" s="1128"/>
      <c r="E32" s="1128"/>
      <c r="F32" s="1128"/>
      <c r="G32" s="1128"/>
      <c r="H32" s="1128"/>
      <c r="I32" s="1128"/>
      <c r="J32" s="1128"/>
      <c r="K32" s="1128"/>
      <c r="L32" s="1128"/>
      <c r="M32" s="1128"/>
    </row>
    <row r="33" spans="2:13">
      <c r="B33" s="1128"/>
      <c r="C33" s="1128"/>
      <c r="D33" s="1128"/>
      <c r="E33" s="1128"/>
      <c r="F33" s="1128"/>
      <c r="G33" s="1128"/>
      <c r="H33" s="1128"/>
      <c r="I33" s="1128"/>
      <c r="J33" s="1128"/>
      <c r="K33" s="1128"/>
      <c r="L33" s="1128"/>
      <c r="M33" s="1128"/>
    </row>
  </sheetData>
  <mergeCells count="10">
    <mergeCell ref="B5:D5"/>
    <mergeCell ref="B6:M7"/>
    <mergeCell ref="B27:D27"/>
    <mergeCell ref="B28:M33"/>
    <mergeCell ref="B9:D9"/>
    <mergeCell ref="B10:M13"/>
    <mergeCell ref="B16:M18"/>
    <mergeCell ref="B20:D20"/>
    <mergeCell ref="B21:M25"/>
    <mergeCell ref="B15:G15"/>
  </mergeCells>
  <pageMargins left="0.7" right="0.7" top="0.75" bottom="0.75" header="0.3" footer="0.3"/>
  <pageSetup scale="66" fitToHeight="0"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pageSetUpPr fitToPage="1"/>
  </sheetPr>
  <dimension ref="A1:K126"/>
  <sheetViews>
    <sheetView topLeftCell="A20" zoomScale="70" zoomScaleNormal="70" workbookViewId="0">
      <selection activeCell="C38" sqref="C38"/>
    </sheetView>
  </sheetViews>
  <sheetFormatPr defaultRowHeight="15.75"/>
  <cols>
    <col min="2" max="2" width="22.125" customWidth="1"/>
    <col min="3" max="3" width="31.125" customWidth="1"/>
    <col min="4" max="4" width="20.625" customWidth="1"/>
    <col min="5" max="8" width="17.125" bestFit="1" customWidth="1"/>
    <col min="9" max="9" width="21" bestFit="1" customWidth="1"/>
    <col min="10" max="10" width="17.125" bestFit="1" customWidth="1"/>
    <col min="11" max="11" width="17.125" customWidth="1"/>
    <col min="12" max="12" width="16.625" bestFit="1" customWidth="1"/>
    <col min="13" max="13" width="10.125" customWidth="1"/>
    <col min="14" max="20" width="11.625" bestFit="1" customWidth="1"/>
  </cols>
  <sheetData>
    <row r="1" spans="1:10" ht="23.25">
      <c r="A1" s="577" t="s">
        <v>764</v>
      </c>
    </row>
    <row r="2" spans="1:10" ht="18.75">
      <c r="A2" s="620"/>
    </row>
    <row r="7" spans="1:10" ht="18.75">
      <c r="A7" s="15"/>
      <c r="B7" s="15"/>
      <c r="C7" s="694" t="s">
        <v>800</v>
      </c>
      <c r="D7" s="668">
        <v>2024</v>
      </c>
      <c r="E7" s="668">
        <v>2025</v>
      </c>
      <c r="F7" s="668">
        <v>2026</v>
      </c>
      <c r="G7" s="668">
        <v>2027</v>
      </c>
      <c r="H7" s="668">
        <v>2028</v>
      </c>
      <c r="I7" s="668">
        <v>2029</v>
      </c>
      <c r="J7" s="668">
        <v>2030</v>
      </c>
    </row>
    <row r="8" spans="1:10" ht="31.5">
      <c r="B8" s="68"/>
      <c r="C8" s="621" t="s">
        <v>733</v>
      </c>
      <c r="D8" s="622">
        <v>9713543.2860406935</v>
      </c>
      <c r="E8" s="622">
        <v>11476973.053911567</v>
      </c>
      <c r="F8" s="622">
        <v>11348791.138877079</v>
      </c>
      <c r="G8" s="622">
        <v>11861201.515435822</v>
      </c>
      <c r="H8" s="622">
        <v>12038736.836464643</v>
      </c>
      <c r="I8" s="622">
        <v>11990536.801539637</v>
      </c>
      <c r="J8" s="622">
        <v>12948468.0189794</v>
      </c>
    </row>
    <row r="9" spans="1:10">
      <c r="A9" s="15"/>
      <c r="B9" s="15"/>
      <c r="C9" s="15"/>
      <c r="D9" s="15"/>
      <c r="E9" s="15"/>
      <c r="F9" s="15"/>
      <c r="G9" s="15"/>
      <c r="H9" s="15"/>
      <c r="I9" s="15"/>
      <c r="J9" s="15"/>
    </row>
    <row r="10" spans="1:10">
      <c r="A10" s="15"/>
      <c r="B10" s="15"/>
      <c r="C10" s="15"/>
      <c r="D10" s="15"/>
      <c r="E10" s="15"/>
      <c r="F10" s="15"/>
      <c r="G10" s="15"/>
      <c r="H10" s="15"/>
      <c r="I10" s="15"/>
      <c r="J10" s="15"/>
    </row>
    <row r="11" spans="1:10" ht="21">
      <c r="A11" s="15"/>
      <c r="B11" s="15"/>
      <c r="C11" s="887"/>
      <c r="D11" s="15"/>
      <c r="E11" s="15"/>
      <c r="F11" s="15"/>
      <c r="G11" s="15"/>
      <c r="H11" s="15"/>
      <c r="I11" s="15"/>
      <c r="J11" s="15"/>
    </row>
    <row r="12" spans="1:10">
      <c r="A12" s="15"/>
      <c r="B12" s="15"/>
      <c r="C12" s="910"/>
      <c r="D12" s="15"/>
      <c r="E12" s="15"/>
      <c r="F12" s="15"/>
      <c r="G12" s="15"/>
      <c r="H12" s="15"/>
      <c r="I12" s="15"/>
      <c r="J12" s="15"/>
    </row>
    <row r="13" spans="1:10">
      <c r="A13" s="15"/>
      <c r="B13" s="15"/>
      <c r="C13" s="910"/>
      <c r="D13" s="15"/>
      <c r="E13" s="15"/>
      <c r="F13" s="15"/>
      <c r="G13" s="15"/>
      <c r="H13" s="15"/>
      <c r="I13" s="15"/>
      <c r="J13" s="15"/>
    </row>
    <row r="14" spans="1:10">
      <c r="A14" s="15"/>
      <c r="B14" s="15"/>
      <c r="C14" s="910"/>
      <c r="D14" s="15"/>
      <c r="E14" s="15"/>
      <c r="F14" s="15"/>
      <c r="G14" s="15"/>
      <c r="H14" s="15"/>
      <c r="I14" s="15"/>
      <c r="J14" s="15"/>
    </row>
    <row r="15" spans="1:10">
      <c r="A15" s="15"/>
      <c r="B15" s="15"/>
      <c r="C15" s="910"/>
      <c r="D15" s="15"/>
      <c r="E15" s="15"/>
      <c r="F15" s="15"/>
      <c r="G15" s="15"/>
      <c r="H15" s="15"/>
      <c r="I15" s="15"/>
      <c r="J15" s="15"/>
    </row>
    <row r="16" spans="1:10">
      <c r="A16" s="15"/>
      <c r="B16" s="623"/>
      <c r="C16" s="910"/>
      <c r="D16" s="15"/>
      <c r="E16" s="15"/>
      <c r="F16" s="15"/>
      <c r="G16" s="15"/>
      <c r="H16" s="15"/>
      <c r="I16" s="15"/>
      <c r="J16" s="15"/>
    </row>
    <row r="17" spans="1:10">
      <c r="A17" s="15"/>
      <c r="B17" s="623"/>
      <c r="C17" s="910"/>
      <c r="D17" s="15"/>
      <c r="E17" s="15"/>
      <c r="F17" s="15"/>
      <c r="G17" s="15"/>
      <c r="H17" s="15"/>
      <c r="I17" s="15"/>
      <c r="J17" s="15"/>
    </row>
    <row r="18" spans="1:10">
      <c r="A18" s="15"/>
      <c r="B18" s="623"/>
      <c r="C18" s="910"/>
      <c r="D18" s="15"/>
      <c r="E18" s="15"/>
      <c r="F18" s="15"/>
      <c r="G18" s="15"/>
      <c r="H18" s="15"/>
      <c r="I18" s="15"/>
      <c r="J18" s="15"/>
    </row>
    <row r="19" spans="1:10">
      <c r="A19" s="15"/>
      <c r="B19" s="623"/>
      <c r="C19" s="910"/>
      <c r="D19" s="15"/>
      <c r="E19" s="15"/>
      <c r="F19" s="15"/>
      <c r="G19" s="15"/>
      <c r="H19" s="15"/>
      <c r="I19" s="15"/>
      <c r="J19" s="15"/>
    </row>
    <row r="20" spans="1:10">
      <c r="A20" s="15"/>
      <c r="B20" s="623"/>
      <c r="C20" s="910"/>
      <c r="D20" s="15"/>
      <c r="E20" s="15"/>
      <c r="F20" s="15"/>
      <c r="G20" s="15"/>
      <c r="H20" s="15"/>
      <c r="I20" s="15"/>
      <c r="J20" s="15"/>
    </row>
    <row r="21" spans="1:10">
      <c r="A21" s="15"/>
      <c r="B21" s="623"/>
      <c r="C21" s="910"/>
      <c r="D21" s="15"/>
      <c r="E21" s="15"/>
      <c r="F21" s="15"/>
      <c r="G21" s="15"/>
      <c r="H21" s="15"/>
      <c r="I21" s="15"/>
      <c r="J21" s="15"/>
    </row>
    <row r="22" spans="1:10">
      <c r="A22" s="15"/>
      <c r="B22" s="623"/>
      <c r="C22" s="15"/>
      <c r="D22" s="15"/>
      <c r="E22" s="15"/>
      <c r="F22" s="15"/>
      <c r="G22" s="15"/>
      <c r="H22" s="15"/>
      <c r="I22" s="15"/>
      <c r="J22" s="15"/>
    </row>
    <row r="23" spans="1:10">
      <c r="A23" s="15"/>
      <c r="B23" s="623"/>
      <c r="C23" s="15"/>
      <c r="D23" s="15"/>
      <c r="E23" s="15"/>
      <c r="F23" s="15"/>
      <c r="G23" s="15"/>
      <c r="H23" s="15"/>
      <c r="I23" s="15"/>
      <c r="J23" s="15"/>
    </row>
    <row r="24" spans="1:10">
      <c r="A24" s="15"/>
      <c r="B24" s="623"/>
      <c r="C24" s="15"/>
      <c r="D24" s="15"/>
      <c r="E24" s="15"/>
      <c r="F24" s="15"/>
      <c r="G24" s="15"/>
      <c r="H24" s="15"/>
      <c r="I24" s="15"/>
      <c r="J24" s="15"/>
    </row>
    <row r="25" spans="1:10">
      <c r="A25" s="15"/>
      <c r="B25" s="623"/>
      <c r="C25" s="15"/>
      <c r="D25" s="15"/>
      <c r="E25" s="15"/>
      <c r="F25" s="15"/>
      <c r="G25" s="15"/>
      <c r="H25" s="15"/>
      <c r="I25" s="15"/>
      <c r="J25" s="15"/>
    </row>
    <row r="26" spans="1:10">
      <c r="A26" s="15"/>
      <c r="B26" s="623"/>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ht="20.25">
      <c r="A29" s="15"/>
      <c r="B29" s="15"/>
      <c r="C29" s="15"/>
      <c r="D29" s="624">
        <v>2024</v>
      </c>
      <c r="E29" s="624">
        <v>2025</v>
      </c>
      <c r="F29" s="624">
        <v>2026</v>
      </c>
      <c r="G29" s="624">
        <v>2027</v>
      </c>
      <c r="H29" s="624">
        <v>2028</v>
      </c>
      <c r="I29" s="624">
        <v>2029</v>
      </c>
      <c r="J29" s="624">
        <v>2030</v>
      </c>
    </row>
    <row r="30" spans="1:10" ht="26.25">
      <c r="A30" s="15"/>
      <c r="B30" s="669" t="s">
        <v>187</v>
      </c>
      <c r="C30" s="625" t="s">
        <v>429</v>
      </c>
      <c r="D30" s="626">
        <v>19320881243.385002</v>
      </c>
      <c r="E30" s="626">
        <v>20576738524.205029</v>
      </c>
      <c r="F30" s="626">
        <v>21914226528.278355</v>
      </c>
      <c r="G30" s="626">
        <v>23338651252.616447</v>
      </c>
      <c r="H30" s="626">
        <v>24855663584.036514</v>
      </c>
      <c r="I30" s="626">
        <v>26471281716.998886</v>
      </c>
      <c r="J30" s="626">
        <v>28191915028.603813</v>
      </c>
    </row>
    <row r="31" spans="1:10" ht="23.25">
      <c r="C31" s="625" t="s">
        <v>734</v>
      </c>
      <c r="D31" s="627" t="s">
        <v>735</v>
      </c>
      <c r="E31" s="628">
        <v>6.5000000000000072E-2</v>
      </c>
      <c r="F31" s="628">
        <v>6.4999999999999961E-2</v>
      </c>
      <c r="G31" s="628">
        <v>6.4999999999999988E-2</v>
      </c>
      <c r="H31" s="628">
        <v>6.4999999999999905E-2</v>
      </c>
      <c r="I31" s="628">
        <v>6.4999999999999933E-2</v>
      </c>
      <c r="J31" s="628">
        <v>6.4999999999999974E-2</v>
      </c>
    </row>
    <row r="32" spans="1:10" ht="6" customHeight="1">
      <c r="A32" s="15"/>
      <c r="B32" s="15"/>
      <c r="C32" s="629"/>
      <c r="D32" s="17"/>
      <c r="E32" s="630"/>
      <c r="F32" s="630"/>
      <c r="G32" s="630"/>
      <c r="H32" s="630"/>
      <c r="I32" s="630"/>
      <c r="J32" s="630"/>
    </row>
    <row r="33" spans="1:10" ht="18.75">
      <c r="A33" s="15"/>
      <c r="C33" s="595" t="s">
        <v>736</v>
      </c>
      <c r="D33" s="632">
        <v>1</v>
      </c>
      <c r="E33" s="632">
        <v>1</v>
      </c>
      <c r="F33" s="632">
        <v>1</v>
      </c>
      <c r="G33" s="632">
        <v>1</v>
      </c>
      <c r="H33" s="632">
        <v>1</v>
      </c>
      <c r="I33" s="632">
        <v>1</v>
      </c>
      <c r="J33" s="632">
        <v>1</v>
      </c>
    </row>
    <row r="34" spans="1:10" ht="23.25">
      <c r="A34" s="15"/>
      <c r="B34" s="15"/>
      <c r="C34" s="595" t="s">
        <v>737</v>
      </c>
      <c r="D34" s="633">
        <v>1</v>
      </c>
      <c r="E34" s="633">
        <v>0.96244131455399062</v>
      </c>
      <c r="F34" s="633">
        <v>0.92629328396041366</v>
      </c>
      <c r="G34" s="633">
        <v>1</v>
      </c>
      <c r="H34" s="633">
        <v>0.96244131455399051</v>
      </c>
      <c r="I34" s="633">
        <v>0.92629328396041344</v>
      </c>
      <c r="J34" s="633">
        <v>0.89150292587739322</v>
      </c>
    </row>
    <row r="35" spans="1:10" ht="21">
      <c r="A35" s="15"/>
      <c r="C35" s="670" t="s">
        <v>738</v>
      </c>
      <c r="D35" s="634">
        <v>1</v>
      </c>
      <c r="E35" s="634"/>
      <c r="F35" s="634"/>
      <c r="G35" s="634">
        <v>1</v>
      </c>
      <c r="H35" s="634"/>
      <c r="I35" s="634"/>
      <c r="J35" s="634"/>
    </row>
    <row r="36" spans="1:10" ht="28.5">
      <c r="A36" s="701"/>
      <c r="C36" s="98" t="s">
        <v>1354</v>
      </c>
      <c r="D36" s="635">
        <v>19320881.243385002</v>
      </c>
      <c r="E36" s="635">
        <v>19803903.274469629</v>
      </c>
      <c r="F36" s="635">
        <v>20299000.856331371</v>
      </c>
      <c r="G36" s="635">
        <v>23338651.252616446</v>
      </c>
      <c r="H36" s="635">
        <v>23922117.533931855</v>
      </c>
      <c r="I36" s="635">
        <v>24520170.472280148</v>
      </c>
      <c r="J36" s="635">
        <v>25133174.734087154</v>
      </c>
    </row>
    <row r="37" spans="1:10" ht="21">
      <c r="A37" s="15"/>
      <c r="B37" s="98"/>
      <c r="C37" s="154"/>
      <c r="D37" s="15"/>
      <c r="E37" s="636">
        <v>2.5000000000000095E-2</v>
      </c>
      <c r="F37" s="636">
        <v>2.5000000000000057E-2</v>
      </c>
      <c r="G37" s="636">
        <v>0.14974384295062443</v>
      </c>
      <c r="H37" s="636">
        <v>2.4999999999999894E-2</v>
      </c>
      <c r="I37" s="636">
        <v>2.4999999999999873E-2</v>
      </c>
      <c r="J37" s="636">
        <v>2.5000000000000088E-2</v>
      </c>
    </row>
    <row r="38" spans="1:10" ht="21">
      <c r="A38" s="15"/>
      <c r="B38" s="15"/>
      <c r="C38" s="638" t="s">
        <v>739</v>
      </c>
      <c r="D38" s="639">
        <v>0.01</v>
      </c>
      <c r="E38" s="639">
        <v>0.01</v>
      </c>
      <c r="F38" s="639">
        <v>0.01</v>
      </c>
      <c r="G38" s="639">
        <v>0.01</v>
      </c>
      <c r="H38" s="639">
        <v>0.01</v>
      </c>
      <c r="I38" s="639">
        <v>0.01</v>
      </c>
      <c r="J38" s="639">
        <v>0.01</v>
      </c>
    </row>
    <row r="39" spans="1:10" ht="21">
      <c r="A39" s="15"/>
      <c r="B39" s="98"/>
      <c r="C39" s="154"/>
      <c r="D39" s="15"/>
      <c r="E39" s="636"/>
      <c r="F39" s="636"/>
      <c r="G39" s="636"/>
      <c r="H39" s="636"/>
      <c r="I39" s="636"/>
      <c r="J39" s="636"/>
    </row>
    <row r="40" spans="1:10" ht="26.25">
      <c r="A40" s="1038" t="s">
        <v>1221</v>
      </c>
      <c r="B40" s="1037"/>
      <c r="D40" s="631">
        <v>2024</v>
      </c>
      <c r="E40" s="631">
        <v>2025</v>
      </c>
      <c r="F40" s="631">
        <v>2026</v>
      </c>
      <c r="G40" s="631">
        <v>2027</v>
      </c>
      <c r="H40" s="631">
        <v>2028</v>
      </c>
      <c r="I40" s="631">
        <v>2029</v>
      </c>
      <c r="J40" s="631">
        <v>2030</v>
      </c>
    </row>
    <row r="41" spans="1:10" ht="21">
      <c r="D41" s="3" t="s">
        <v>1229</v>
      </c>
      <c r="E41" s="997">
        <v>2.5000000000000095E-2</v>
      </c>
      <c r="F41" s="997">
        <v>2.5000000000000057E-2</v>
      </c>
      <c r="G41" s="997">
        <v>0.14974384295062443</v>
      </c>
      <c r="H41" s="997">
        <v>2.4999999999999894E-2</v>
      </c>
      <c r="I41" s="997">
        <v>2.4999999999999873E-2</v>
      </c>
      <c r="J41" s="997">
        <v>2.5000000000000088E-2</v>
      </c>
    </row>
    <row r="42" spans="1:10" ht="23.25">
      <c r="A42" s="15"/>
      <c r="B42" s="15"/>
      <c r="C42" s="1046" t="s">
        <v>740</v>
      </c>
      <c r="D42" s="349">
        <v>19320881.243385002</v>
      </c>
      <c r="E42" s="349">
        <v>19803903.274469629</v>
      </c>
      <c r="F42" s="349">
        <v>20299000.856331371</v>
      </c>
      <c r="G42" s="349">
        <v>23338651.252616446</v>
      </c>
      <c r="H42" s="349">
        <v>23922117.533931855</v>
      </c>
      <c r="I42" s="349">
        <v>24520170.472280148</v>
      </c>
      <c r="J42" s="349">
        <v>25133174.734087154</v>
      </c>
    </row>
    <row r="43" spans="1:10">
      <c r="A43" s="15"/>
      <c r="B43" s="15"/>
    </row>
    <row r="44" spans="1:10" ht="21">
      <c r="C44" s="695"/>
      <c r="D44" s="3" t="s">
        <v>1318</v>
      </c>
      <c r="E44" s="997">
        <v>3.5000000000000003E-2</v>
      </c>
      <c r="F44" s="997">
        <v>3.5000000000000003E-2</v>
      </c>
      <c r="G44" s="997">
        <v>3.5000000000000003E-2</v>
      </c>
      <c r="H44" s="997">
        <v>3.5000000000000003E-2</v>
      </c>
      <c r="I44" s="997">
        <v>3.5000000000000003E-2</v>
      </c>
      <c r="J44" s="997">
        <v>3.5000000000000003E-2</v>
      </c>
    </row>
    <row r="45" spans="1:10" ht="23.25">
      <c r="A45" s="15"/>
      <c r="B45" s="15"/>
      <c r="C45" s="347" t="s">
        <v>106</v>
      </c>
      <c r="D45" s="798">
        <v>10500000</v>
      </c>
      <c r="E45" s="758">
        <v>10867500</v>
      </c>
      <c r="F45" s="758">
        <v>11247862.5</v>
      </c>
      <c r="G45" s="758">
        <v>11641537.6875</v>
      </c>
      <c r="H45" s="758">
        <v>12048991.506562499</v>
      </c>
      <c r="I45" s="758">
        <v>12470706.209292186</v>
      </c>
      <c r="J45" s="758">
        <v>12907180.926617412</v>
      </c>
    </row>
    <row r="46" spans="1:10" ht="19.5">
      <c r="C46" s="861" t="s">
        <v>1152</v>
      </c>
      <c r="D46" s="886">
        <v>0.54345347232000318</v>
      </c>
      <c r="E46" s="886">
        <v>0.52814492380394673</v>
      </c>
      <c r="F46" s="886">
        <v>0.51326760200665245</v>
      </c>
      <c r="G46" s="886">
        <v>0.49880935969660595</v>
      </c>
      <c r="H46" s="886">
        <v>0.48475839181782832</v>
      </c>
      <c r="I46" s="886">
        <v>0.47110322585112896</v>
      </c>
      <c r="J46" s="886">
        <v>0.45783271244687174</v>
      </c>
    </row>
    <row r="47" spans="1:10" ht="21">
      <c r="A47" s="15"/>
      <c r="B47" s="15"/>
      <c r="C47" s="640" t="s">
        <v>767</v>
      </c>
      <c r="D47" s="859">
        <v>29820881.243385002</v>
      </c>
      <c r="E47" s="859">
        <v>30671403.274469629</v>
      </c>
      <c r="F47" s="859">
        <v>31546863.356331371</v>
      </c>
      <c r="G47" s="859">
        <v>34980188.94011645</v>
      </c>
      <c r="H47" s="859">
        <v>35971109.040494353</v>
      </c>
      <c r="I47" s="859">
        <v>36990876.681572333</v>
      </c>
      <c r="J47" s="859">
        <v>38040355.660704568</v>
      </c>
    </row>
    <row r="48" spans="1:10" ht="26.25">
      <c r="A48" s="15"/>
      <c r="B48" s="15"/>
      <c r="C48" s="861" t="s">
        <v>1152</v>
      </c>
      <c r="D48" s="934">
        <v>1.5434534723200033</v>
      </c>
      <c r="E48" s="860">
        <v>1.4905862383579374</v>
      </c>
      <c r="F48" s="860">
        <v>1.4395608859670661</v>
      </c>
      <c r="G48" s="860">
        <v>1.4988093596966061</v>
      </c>
      <c r="H48" s="860">
        <v>1.4471997063718187</v>
      </c>
      <c r="I48" s="860">
        <v>1.3973965098115422</v>
      </c>
      <c r="J48" s="860">
        <v>1.349335638324265</v>
      </c>
    </row>
    <row r="49" spans="1:11">
      <c r="A49" s="15"/>
      <c r="B49" s="17"/>
      <c r="C49" s="15"/>
      <c r="D49" s="881">
        <v>0.97366343390532384</v>
      </c>
      <c r="E49" s="881">
        <v>1.1017992358688959</v>
      </c>
      <c r="F49" s="881">
        <v>1.0121752116381757</v>
      </c>
      <c r="G49" s="881">
        <v>1.0079457284474294</v>
      </c>
      <c r="H49" s="881">
        <v>0.98599045347042868</v>
      </c>
      <c r="I49" s="881">
        <v>0.94896912063229011</v>
      </c>
      <c r="J49" s="881">
        <v>0.99025543866293264</v>
      </c>
    </row>
    <row r="50" spans="1:11" ht="28.5">
      <c r="B50" s="641"/>
      <c r="C50" s="1039" t="s">
        <v>9</v>
      </c>
      <c r="D50" s="631">
        <v>2024</v>
      </c>
      <c r="E50" s="631">
        <v>2025</v>
      </c>
      <c r="F50" s="631">
        <v>2026</v>
      </c>
      <c r="G50" s="631">
        <v>2027</v>
      </c>
      <c r="H50" s="631">
        <v>2028</v>
      </c>
      <c r="I50" s="631">
        <v>2029</v>
      </c>
      <c r="J50" s="631">
        <v>2030</v>
      </c>
    </row>
    <row r="51" spans="1:11" ht="26.25">
      <c r="A51" s="15"/>
      <c r="B51" s="642"/>
      <c r="C51" s="643" t="s">
        <v>2</v>
      </c>
      <c r="D51" s="644">
        <v>0</v>
      </c>
      <c r="E51" s="644">
        <v>0</v>
      </c>
      <c r="F51" s="644">
        <v>0</v>
      </c>
      <c r="G51" s="644">
        <v>0</v>
      </c>
      <c r="H51" s="644">
        <v>0</v>
      </c>
      <c r="I51" s="644">
        <v>0</v>
      </c>
      <c r="J51" s="644">
        <v>0</v>
      </c>
    </row>
    <row r="52" spans="1:11" ht="26.25">
      <c r="A52" s="15"/>
      <c r="B52" s="642"/>
      <c r="C52" s="643" t="s">
        <v>0</v>
      </c>
      <c r="D52" s="644">
        <v>10000</v>
      </c>
      <c r="E52" s="644">
        <v>10000</v>
      </c>
      <c r="F52" s="644">
        <v>500000</v>
      </c>
      <c r="G52" s="644">
        <v>525000</v>
      </c>
      <c r="H52" s="644">
        <v>551250</v>
      </c>
      <c r="I52" s="644">
        <v>578812.5</v>
      </c>
      <c r="J52" s="644">
        <v>607753.125</v>
      </c>
    </row>
    <row r="53" spans="1:11" ht="26.25">
      <c r="A53" s="15"/>
      <c r="B53" s="642"/>
      <c r="C53" s="643" t="s">
        <v>1</v>
      </c>
      <c r="D53" s="644">
        <v>750000</v>
      </c>
      <c r="E53" s="644">
        <v>787500</v>
      </c>
      <c r="F53" s="644">
        <v>826875</v>
      </c>
      <c r="G53" s="644">
        <v>868218.75</v>
      </c>
      <c r="H53" s="644">
        <v>911629.6875</v>
      </c>
      <c r="I53" s="644">
        <v>957211.171875</v>
      </c>
      <c r="J53" s="644">
        <v>1005071.73046875</v>
      </c>
    </row>
    <row r="54" spans="1:11" ht="26.25">
      <c r="A54" s="15"/>
      <c r="B54" s="642"/>
      <c r="C54" s="643" t="s">
        <v>741</v>
      </c>
      <c r="D54" s="644">
        <v>350000</v>
      </c>
      <c r="E54" s="644">
        <v>367500</v>
      </c>
      <c r="F54" s="644">
        <v>183750</v>
      </c>
      <c r="G54" s="644">
        <v>183750</v>
      </c>
      <c r="H54" s="644">
        <v>73500</v>
      </c>
      <c r="I54" s="644">
        <v>75705</v>
      </c>
      <c r="J54" s="644">
        <v>77976.150000000009</v>
      </c>
    </row>
    <row r="55" spans="1:11" ht="26.25">
      <c r="A55" s="15"/>
      <c r="B55" s="642"/>
      <c r="C55" s="643" t="s">
        <v>742</v>
      </c>
      <c r="D55" s="644">
        <v>0</v>
      </c>
      <c r="E55" s="644">
        <v>0</v>
      </c>
      <c r="F55" s="644">
        <v>268053.05747932172</v>
      </c>
      <c r="G55" s="644">
        <v>268053.05747932172</v>
      </c>
      <c r="H55" s="644">
        <v>268053.05747932172</v>
      </c>
      <c r="I55" s="644">
        <v>268053.05747932172</v>
      </c>
      <c r="J55" s="644">
        <v>268053.05747932172</v>
      </c>
    </row>
    <row r="56" spans="1:11" ht="26.25">
      <c r="A56" s="15"/>
      <c r="B56" s="642"/>
      <c r="C56" s="643" t="s">
        <v>743</v>
      </c>
      <c r="D56" s="644">
        <v>150000</v>
      </c>
      <c r="E56" s="644">
        <v>159000</v>
      </c>
      <c r="F56" s="644">
        <v>168540</v>
      </c>
      <c r="G56" s="644">
        <v>176967</v>
      </c>
      <c r="H56" s="644">
        <v>184540.11579065249</v>
      </c>
      <c r="I56" s="644">
        <v>190999.01984332531</v>
      </c>
      <c r="J56" s="644">
        <v>197683.98553784168</v>
      </c>
    </row>
    <row r="57" spans="1:11" ht="26.25">
      <c r="A57" s="15"/>
      <c r="B57" s="642"/>
      <c r="C57" s="977"/>
      <c r="D57" s="978"/>
      <c r="E57" s="978"/>
      <c r="F57" s="978"/>
      <c r="G57" s="978"/>
      <c r="H57" s="978"/>
      <c r="I57" s="978"/>
      <c r="J57" s="978"/>
    </row>
    <row r="58" spans="1:11" ht="23.25">
      <c r="A58" s="15"/>
      <c r="B58" s="15"/>
      <c r="C58" s="645" t="s">
        <v>9</v>
      </c>
      <c r="D58" s="646">
        <v>1260000</v>
      </c>
      <c r="E58" s="646">
        <v>1324000</v>
      </c>
      <c r="F58" s="646">
        <v>1947218.0574793217</v>
      </c>
      <c r="G58" s="646">
        <v>2021988.8074793217</v>
      </c>
      <c r="H58" s="646">
        <v>1988972.8607699743</v>
      </c>
      <c r="I58" s="646">
        <v>2070780.749197647</v>
      </c>
      <c r="J58" s="646">
        <v>2156538.0484859133</v>
      </c>
      <c r="K58" s="935">
        <v>12769498.523412179</v>
      </c>
    </row>
    <row r="59" spans="1:11" ht="18.75">
      <c r="A59" s="15"/>
      <c r="B59" s="15"/>
      <c r="C59" s="645"/>
      <c r="D59" s="647"/>
      <c r="E59" s="647"/>
      <c r="F59" s="647"/>
      <c r="G59" s="647"/>
      <c r="H59" s="647"/>
      <c r="I59" s="647"/>
      <c r="J59" s="647"/>
    </row>
    <row r="60" spans="1:11">
      <c r="A60" s="15"/>
      <c r="B60" s="576"/>
      <c r="C60" s="576"/>
      <c r="D60" s="936"/>
      <c r="E60" s="936"/>
      <c r="F60" s="936"/>
      <c r="G60" s="936"/>
      <c r="H60" s="936"/>
      <c r="I60" s="936"/>
      <c r="J60" s="936"/>
      <c r="K60" s="576"/>
    </row>
    <row r="61" spans="1:11" ht="23.25">
      <c r="A61" s="15"/>
      <c r="B61" s="15"/>
      <c r="C61" s="347" t="s">
        <v>125</v>
      </c>
      <c r="D61" s="648">
        <v>28560881.243385002</v>
      </c>
      <c r="E61" s="648">
        <v>18479903.274469629</v>
      </c>
      <c r="F61" s="648">
        <v>18351782.798852049</v>
      </c>
      <c r="G61" s="648">
        <v>21316662.445137125</v>
      </c>
      <c r="H61" s="648">
        <v>21933144.673161879</v>
      </c>
      <c r="I61" s="648">
        <v>22449389.723082501</v>
      </c>
      <c r="J61" s="648">
        <v>22976636.685601242</v>
      </c>
    </row>
    <row r="62" spans="1:11" ht="23.25">
      <c r="A62" s="15"/>
      <c r="D62" s="631">
        <v>2024</v>
      </c>
      <c r="E62" s="631">
        <v>2025</v>
      </c>
      <c r="F62" s="631">
        <v>2026</v>
      </c>
      <c r="G62" s="631">
        <v>2027</v>
      </c>
      <c r="H62" s="631">
        <v>2028</v>
      </c>
      <c r="I62" s="631">
        <v>2029</v>
      </c>
      <c r="J62" s="631">
        <v>2030</v>
      </c>
    </row>
    <row r="63" spans="1:11">
      <c r="A63" s="15"/>
      <c r="C63" s="134" t="s">
        <v>422</v>
      </c>
      <c r="D63" s="879">
        <v>10000000</v>
      </c>
      <c r="E63" s="879">
        <v>9713543.2860406935</v>
      </c>
      <c r="F63" s="879">
        <v>11476973.053911567</v>
      </c>
      <c r="G63" s="879">
        <v>11348791.138877079</v>
      </c>
      <c r="H63" s="879">
        <v>11861201.515435822</v>
      </c>
      <c r="I63" s="879">
        <v>12038736.836464643</v>
      </c>
      <c r="J63" s="879">
        <v>11990536.801539637</v>
      </c>
    </row>
    <row r="64" spans="1:11">
      <c r="A64" s="15"/>
      <c r="D64" s="15"/>
      <c r="E64" s="15"/>
      <c r="F64" s="15"/>
      <c r="G64" s="15"/>
      <c r="H64" s="15"/>
      <c r="I64" s="15"/>
      <c r="J64" s="15"/>
    </row>
    <row r="65" spans="1:11">
      <c r="A65" s="15"/>
      <c r="C65" s="3" t="s">
        <v>568</v>
      </c>
      <c r="D65" s="17">
        <v>19320881.243385002</v>
      </c>
      <c r="E65" s="17">
        <v>19803903.274469629</v>
      </c>
      <c r="F65" s="17">
        <v>20299000.856331371</v>
      </c>
      <c r="G65" s="17">
        <v>23338651.252616446</v>
      </c>
      <c r="H65" s="17">
        <v>23922117.533931855</v>
      </c>
      <c r="I65" s="17">
        <v>24520170.472280148</v>
      </c>
      <c r="J65" s="17">
        <v>25133174.734087154</v>
      </c>
    </row>
    <row r="66" spans="1:11">
      <c r="A66" s="15"/>
      <c r="C66" s="3" t="s">
        <v>799</v>
      </c>
      <c r="D66" s="797">
        <v>9797799.4763583057</v>
      </c>
      <c r="E66" s="797">
        <v>13758321.695941109</v>
      </c>
      <c r="F66" s="797">
        <v>14174071.792109326</v>
      </c>
      <c r="G66" s="797">
        <v>14603015.748774983</v>
      </c>
      <c r="H66" s="797">
        <v>15045588.13688484</v>
      </c>
      <c r="I66" s="797">
        <v>15502238.236092238</v>
      </c>
      <c r="J66" s="797">
        <v>15973430.542540096</v>
      </c>
    </row>
    <row r="67" spans="1:11">
      <c r="A67" s="15"/>
      <c r="C67" s="3" t="s">
        <v>106</v>
      </c>
      <c r="D67" s="17">
        <v>10500000</v>
      </c>
      <c r="E67" s="17">
        <v>10867500</v>
      </c>
      <c r="F67" s="17">
        <v>11247862.5</v>
      </c>
      <c r="G67" s="17">
        <v>11641537.6875</v>
      </c>
      <c r="H67" s="17">
        <v>12048991.506562499</v>
      </c>
      <c r="I67" s="17">
        <v>12470706.209292186</v>
      </c>
      <c r="J67" s="17">
        <v>12907180.926617412</v>
      </c>
    </row>
    <row r="68" spans="1:11" ht="18.75">
      <c r="A68" s="15"/>
      <c r="C68" s="134" t="s">
        <v>1227</v>
      </c>
      <c r="D68" s="647">
        <v>49618680.719743311</v>
      </c>
      <c r="E68" s="647">
        <v>54143268.256451428</v>
      </c>
      <c r="F68" s="647">
        <v>57197908.202352263</v>
      </c>
      <c r="G68" s="647">
        <v>60931995.827768512</v>
      </c>
      <c r="H68" s="647">
        <v>62877898.692815021</v>
      </c>
      <c r="I68" s="647">
        <v>64531851.754129216</v>
      </c>
      <c r="J68" s="647">
        <v>66004323.004784301</v>
      </c>
    </row>
    <row r="69" spans="1:11">
      <c r="A69" s="15"/>
      <c r="C69" s="3" t="s">
        <v>1105</v>
      </c>
      <c r="D69" s="17">
        <v>1260000</v>
      </c>
      <c r="E69" s="17">
        <v>1324000</v>
      </c>
      <c r="F69" s="17">
        <v>1947218.0574793217</v>
      </c>
      <c r="G69" s="17">
        <v>2021988.8074793217</v>
      </c>
      <c r="H69" s="17">
        <v>1988972.8607699743</v>
      </c>
      <c r="I69" s="17">
        <v>2070780.749197647</v>
      </c>
      <c r="J69" s="17">
        <v>2156538.0484859133</v>
      </c>
    </row>
    <row r="70" spans="1:11">
      <c r="A70" s="15"/>
      <c r="C70" s="3" t="s">
        <v>138</v>
      </c>
      <c r="D70" s="797">
        <v>34141576.803940721</v>
      </c>
      <c r="E70" s="797">
        <v>36473777.753885105</v>
      </c>
      <c r="F70" s="797">
        <v>39242476.433881462</v>
      </c>
      <c r="G70" s="797">
        <v>41204600.255575538</v>
      </c>
      <c r="H70" s="797">
        <v>42967907.588824242</v>
      </c>
      <c r="I70" s="797">
        <v>44471784.354433082</v>
      </c>
      <c r="J70" s="797">
        <v>46028296.806838252</v>
      </c>
    </row>
    <row r="71" spans="1:11">
      <c r="A71" s="15"/>
      <c r="C71" s="3" t="s">
        <v>139</v>
      </c>
      <c r="D71" s="797">
        <v>4503560.629761897</v>
      </c>
      <c r="E71" s="797">
        <v>3868517.4486547546</v>
      </c>
      <c r="F71" s="797">
        <v>3659422.5721143973</v>
      </c>
      <c r="G71" s="797">
        <v>3844205.2492778292</v>
      </c>
      <c r="H71" s="797">
        <v>3882281.406756164</v>
      </c>
      <c r="I71" s="797">
        <v>3998749.848958849</v>
      </c>
      <c r="J71" s="797">
        <v>4118712.3444276145</v>
      </c>
    </row>
    <row r="72" spans="1:11" ht="18.75">
      <c r="A72" s="15"/>
      <c r="C72" s="134" t="s">
        <v>1228</v>
      </c>
      <c r="D72" s="647">
        <v>39905137.433702618</v>
      </c>
      <c r="E72" s="647">
        <v>41666295.202539861</v>
      </c>
      <c r="F72" s="647">
        <v>44849117.063475184</v>
      </c>
      <c r="G72" s="647">
        <v>47070794.31233269</v>
      </c>
      <c r="H72" s="647">
        <v>48839161.856350377</v>
      </c>
      <c r="I72" s="647">
        <v>50541314.952589579</v>
      </c>
      <c r="J72" s="647">
        <v>52303547.199751779</v>
      </c>
    </row>
    <row r="73" spans="1:11" ht="21">
      <c r="A73" s="15"/>
      <c r="C73" s="793" t="s">
        <v>1237</v>
      </c>
      <c r="D73" s="885">
        <v>0</v>
      </c>
      <c r="E73" s="885">
        <v>500000</v>
      </c>
      <c r="F73" s="885">
        <v>500000</v>
      </c>
      <c r="G73" s="885">
        <v>1000000</v>
      </c>
      <c r="H73" s="885">
        <v>1000000</v>
      </c>
      <c r="I73" s="885">
        <v>1000000</v>
      </c>
      <c r="J73" s="885">
        <v>752307.78605312051</v>
      </c>
      <c r="K73" s="340" t="s">
        <v>1309</v>
      </c>
    </row>
    <row r="74" spans="1:11" ht="21">
      <c r="A74" s="15"/>
      <c r="C74" s="793" t="s">
        <v>1238</v>
      </c>
      <c r="D74" s="885">
        <v>0</v>
      </c>
      <c r="E74" s="885">
        <v>500000</v>
      </c>
      <c r="F74" s="885">
        <v>500000</v>
      </c>
      <c r="G74" s="885">
        <v>1000000</v>
      </c>
      <c r="H74" s="885">
        <v>1000000</v>
      </c>
      <c r="I74" s="885">
        <v>1000000</v>
      </c>
      <c r="J74" s="885">
        <v>0</v>
      </c>
      <c r="K74" s="340">
        <v>8752307.7860531211</v>
      </c>
    </row>
    <row r="75" spans="1:11" ht="18.75">
      <c r="A75" s="15"/>
      <c r="C75" s="792" t="s">
        <v>418</v>
      </c>
      <c r="D75" s="880">
        <v>9713543.2860406935</v>
      </c>
      <c r="E75" s="880">
        <v>11476973.053911567</v>
      </c>
      <c r="F75" s="880">
        <v>11348791.138877079</v>
      </c>
      <c r="G75" s="880">
        <v>11861201.515435822</v>
      </c>
      <c r="H75" s="880">
        <v>12038736.836464643</v>
      </c>
      <c r="I75" s="880">
        <v>11990536.801539637</v>
      </c>
      <c r="J75" s="880">
        <v>12948468.0189794</v>
      </c>
    </row>
    <row r="76" spans="1:11">
      <c r="A76" s="15"/>
      <c r="D76" s="129"/>
      <c r="E76" s="129"/>
      <c r="F76" s="129"/>
      <c r="G76" s="129"/>
      <c r="H76" s="129"/>
      <c r="I76" s="129"/>
      <c r="J76" s="129"/>
    </row>
    <row r="77" spans="1:11">
      <c r="A77" s="15"/>
      <c r="C77" t="s">
        <v>1137</v>
      </c>
      <c r="D77" s="129">
        <v>9976284.3584256545</v>
      </c>
      <c r="E77" s="129">
        <v>10416573.800634965</v>
      </c>
      <c r="F77" s="129">
        <v>11212279.265868796</v>
      </c>
      <c r="G77" s="129">
        <v>11767698.578083172</v>
      </c>
      <c r="H77" s="129">
        <v>12209790.464087594</v>
      </c>
      <c r="I77" s="129">
        <v>12635328.738147395</v>
      </c>
      <c r="J77" s="129">
        <v>13075886.799937945</v>
      </c>
    </row>
    <row r="78" spans="1:11">
      <c r="A78" s="15"/>
      <c r="D78" s="129"/>
      <c r="E78" s="129"/>
      <c r="F78" s="129"/>
      <c r="G78" s="129"/>
      <c r="H78" s="129"/>
      <c r="I78" s="129"/>
      <c r="J78" s="129"/>
    </row>
    <row r="79" spans="1:11" ht="31.5">
      <c r="A79" s="637" t="s">
        <v>744</v>
      </c>
      <c r="B79" s="68"/>
      <c r="C79" s="68"/>
      <c r="D79" s="863">
        <v>2024</v>
      </c>
      <c r="E79" s="863">
        <v>2025</v>
      </c>
      <c r="F79" s="863">
        <v>2026</v>
      </c>
      <c r="G79" s="863">
        <v>2027</v>
      </c>
      <c r="H79" s="863">
        <v>2028</v>
      </c>
      <c r="I79" s="863">
        <v>2029</v>
      </c>
      <c r="J79" s="863">
        <v>2030</v>
      </c>
    </row>
    <row r="80" spans="1:11">
      <c r="A80" s="15"/>
      <c r="B80" s="15"/>
      <c r="C80" s="16" t="s">
        <v>745</v>
      </c>
      <c r="D80" s="17"/>
      <c r="E80" s="17">
        <v>19320881.243385002</v>
      </c>
      <c r="F80" s="17">
        <v>19803903.274469629</v>
      </c>
      <c r="G80" s="17">
        <v>20299000.856331371</v>
      </c>
      <c r="H80" s="17">
        <v>23338651.252616446</v>
      </c>
      <c r="I80" s="17">
        <v>23922117.533931859</v>
      </c>
      <c r="J80" s="17">
        <v>24520170.472280156</v>
      </c>
    </row>
    <row r="81" spans="1:10">
      <c r="A81" s="15"/>
      <c r="C81" s="649" t="s">
        <v>746</v>
      </c>
      <c r="E81" s="989">
        <v>0.01</v>
      </c>
      <c r="F81" s="989">
        <v>0.01</v>
      </c>
      <c r="G81" s="989">
        <v>0.01</v>
      </c>
      <c r="H81" s="989">
        <v>0.01</v>
      </c>
      <c r="I81" s="989">
        <v>0.01</v>
      </c>
      <c r="J81" s="989">
        <v>0.01</v>
      </c>
    </row>
    <row r="82" spans="1:10">
      <c r="A82" s="15"/>
      <c r="C82" s="16" t="s">
        <v>747</v>
      </c>
      <c r="D82" s="13">
        <v>19320881.243385002</v>
      </c>
      <c r="E82" s="650">
        <v>19514090.055818852</v>
      </c>
      <c r="F82" s="650">
        <v>20001942.307214327</v>
      </c>
      <c r="G82" s="650">
        <v>20501990.864894684</v>
      </c>
      <c r="H82" s="650">
        <v>23572037.765142612</v>
      </c>
      <c r="I82" s="650">
        <v>24161338.709271178</v>
      </c>
      <c r="J82" s="650">
        <v>24765372.177002959</v>
      </c>
    </row>
    <row r="83" spans="1:10">
      <c r="A83" s="15"/>
      <c r="C83" s="16"/>
      <c r="E83" s="15"/>
      <c r="F83" s="15"/>
      <c r="G83" s="15"/>
      <c r="H83" s="15"/>
      <c r="I83" s="15"/>
      <c r="J83" s="15"/>
    </row>
    <row r="84" spans="1:10">
      <c r="C84" s="649" t="s">
        <v>766</v>
      </c>
      <c r="D84" s="99"/>
      <c r="E84" s="671">
        <v>289813218.65077502</v>
      </c>
      <c r="F84" s="671">
        <v>308651077.86307544</v>
      </c>
      <c r="G84" s="671">
        <v>328713397.92417532</v>
      </c>
      <c r="H84" s="671">
        <v>350079768.78924668</v>
      </c>
      <c r="I84" s="671">
        <v>372834953.7605477</v>
      </c>
      <c r="J84" s="671">
        <v>397069225.75498331</v>
      </c>
    </row>
    <row r="85" spans="1:10">
      <c r="A85" s="15"/>
      <c r="C85" s="16" t="s">
        <v>749</v>
      </c>
      <c r="E85" s="651">
        <v>1</v>
      </c>
      <c r="F85" s="651">
        <v>0.96244131455399062</v>
      </c>
      <c r="G85" s="651">
        <v>0.92629328396041366</v>
      </c>
      <c r="H85" s="651">
        <v>1</v>
      </c>
      <c r="I85" s="651">
        <v>0.96244131455399051</v>
      </c>
      <c r="J85" s="651">
        <v>0.92629328396041344</v>
      </c>
    </row>
    <row r="86" spans="1:10">
      <c r="A86" s="15"/>
      <c r="C86" s="16" t="s">
        <v>750</v>
      </c>
      <c r="E86" s="650">
        <v>289813.21865077503</v>
      </c>
      <c r="F86" s="650">
        <v>297058.54911704443</v>
      </c>
      <c r="G86" s="650">
        <v>304485.01284497057</v>
      </c>
      <c r="H86" s="650">
        <v>350079.76878924668</v>
      </c>
      <c r="I86" s="650">
        <v>358831.76300897775</v>
      </c>
      <c r="J86" s="650">
        <v>367802.55708420224</v>
      </c>
    </row>
    <row r="87" spans="1:10">
      <c r="A87" s="15"/>
      <c r="C87" s="16"/>
      <c r="E87" s="15"/>
      <c r="F87" s="15"/>
      <c r="G87" s="15"/>
      <c r="H87" s="15"/>
      <c r="I87" s="15"/>
      <c r="J87" s="15"/>
    </row>
    <row r="88" spans="1:10">
      <c r="A88" s="15"/>
      <c r="C88" s="16" t="s">
        <v>751</v>
      </c>
      <c r="E88" s="17">
        <v>19803903.274469629</v>
      </c>
      <c r="F88" s="17">
        <v>20299000.856331371</v>
      </c>
      <c r="G88" s="17">
        <v>20806475.877739657</v>
      </c>
      <c r="H88" s="17">
        <v>23922117.533931859</v>
      </c>
      <c r="I88" s="17">
        <v>24520170.472280156</v>
      </c>
      <c r="J88" s="17">
        <v>25133174.734087162</v>
      </c>
    </row>
    <row r="89" spans="1:10">
      <c r="A89" s="15"/>
      <c r="C89" s="16" t="s">
        <v>752</v>
      </c>
      <c r="E89" s="650">
        <v>20576738.524205029</v>
      </c>
      <c r="F89" s="650">
        <v>21914226.528278355</v>
      </c>
      <c r="G89" s="650">
        <v>23338651.252616446</v>
      </c>
      <c r="H89" s="650">
        <v>24855663.584036518</v>
      </c>
      <c r="I89" s="650">
        <v>26471281.716998894</v>
      </c>
      <c r="J89" s="650">
        <v>28191915.028603822</v>
      </c>
    </row>
    <row r="90" spans="1:10">
      <c r="A90" s="15"/>
      <c r="C90" s="16" t="s">
        <v>753</v>
      </c>
      <c r="E90" s="17">
        <v>19803903.274469629</v>
      </c>
      <c r="F90" s="17">
        <v>20299000.856331371</v>
      </c>
      <c r="G90" s="17">
        <v>20806475.877739657</v>
      </c>
      <c r="H90" s="17">
        <v>23922117.533931859</v>
      </c>
      <c r="I90" s="17">
        <v>24520170.472280156</v>
      </c>
      <c r="J90" s="17">
        <v>25133174.734087162</v>
      </c>
    </row>
    <row r="91" spans="1:10">
      <c r="A91" s="15"/>
      <c r="C91" s="16"/>
      <c r="E91" s="15"/>
      <c r="F91" s="15"/>
      <c r="G91" s="15"/>
      <c r="H91" s="15"/>
      <c r="I91" s="15"/>
      <c r="J91" s="15"/>
    </row>
    <row r="92" spans="1:10">
      <c r="A92" s="15"/>
      <c r="C92" s="16" t="s">
        <v>765</v>
      </c>
      <c r="E92" s="650">
        <v>19320881243.385002</v>
      </c>
      <c r="F92" s="650">
        <v>20576738524.205029</v>
      </c>
      <c r="G92" s="650">
        <v>21914226528.278355</v>
      </c>
      <c r="H92" s="650">
        <v>23338651252.616447</v>
      </c>
      <c r="I92" s="650">
        <v>24855663584.036518</v>
      </c>
      <c r="J92" s="650">
        <v>26471281716.998894</v>
      </c>
    </row>
    <row r="93" spans="1:10">
      <c r="A93" s="15"/>
      <c r="C93" s="649" t="s">
        <v>755</v>
      </c>
      <c r="E93" s="652">
        <v>0.05</v>
      </c>
      <c r="F93" s="652">
        <v>0.05</v>
      </c>
      <c r="G93" s="652">
        <v>0.05</v>
      </c>
      <c r="H93" s="652">
        <v>0.05</v>
      </c>
      <c r="I93" s="652">
        <v>0.05</v>
      </c>
      <c r="J93" s="652">
        <v>0.05</v>
      </c>
    </row>
    <row r="94" spans="1:10">
      <c r="A94" s="15"/>
      <c r="B94" s="15"/>
      <c r="C94" s="16" t="s">
        <v>756</v>
      </c>
      <c r="E94" s="650">
        <v>20286925305.554253</v>
      </c>
      <c r="F94" s="650">
        <v>21605575450.415279</v>
      </c>
      <c r="G94" s="650">
        <v>23009937854.692272</v>
      </c>
      <c r="H94" s="650">
        <v>24505583815.247272</v>
      </c>
      <c r="I94" s="650">
        <v>26098446763.238346</v>
      </c>
      <c r="J94" s="650">
        <v>27794845802.848839</v>
      </c>
    </row>
    <row r="95" spans="1:10">
      <c r="A95" s="15"/>
      <c r="B95" s="15"/>
      <c r="C95" s="16" t="s">
        <v>757</v>
      </c>
      <c r="E95" s="127"/>
      <c r="F95" s="127"/>
      <c r="G95" s="127"/>
      <c r="H95" s="127"/>
      <c r="I95" s="127"/>
      <c r="J95" s="127"/>
    </row>
    <row r="96" spans="1:10">
      <c r="A96" s="15"/>
      <c r="B96" s="15"/>
      <c r="C96" s="16" t="s">
        <v>557</v>
      </c>
      <c r="E96" s="653">
        <v>289813218.65077502</v>
      </c>
      <c r="F96" s="653">
        <v>308651077.86307544</v>
      </c>
      <c r="G96" s="653">
        <v>328713397.92417532</v>
      </c>
      <c r="H96" s="653">
        <v>350079768.78924668</v>
      </c>
      <c r="I96" s="653">
        <v>372834953.7605477</v>
      </c>
      <c r="J96" s="653">
        <v>397069225.75498331</v>
      </c>
    </row>
    <row r="97" spans="1:10">
      <c r="A97" s="15"/>
      <c r="B97" s="16"/>
      <c r="C97" s="15"/>
      <c r="D97" s="654"/>
      <c r="E97" s="654">
        <v>1.4285714285714285E-2</v>
      </c>
      <c r="F97" s="654">
        <v>1.4285714285714287E-2</v>
      </c>
      <c r="G97" s="654">
        <v>1.4285714285714285E-2</v>
      </c>
      <c r="H97" s="654">
        <v>1.4285714285714284E-2</v>
      </c>
      <c r="I97" s="654">
        <v>1.4285714285714282E-2</v>
      </c>
      <c r="J97" s="654">
        <v>1.4285714285714282E-2</v>
      </c>
    </row>
    <row r="98" spans="1:10">
      <c r="A98" s="15"/>
      <c r="D98" s="15"/>
      <c r="E98" s="129"/>
      <c r="F98" s="15"/>
      <c r="G98" s="15"/>
      <c r="H98" s="15"/>
      <c r="I98" s="15"/>
      <c r="J98" s="154"/>
    </row>
    <row r="99" spans="1:10" ht="18.75">
      <c r="A99" s="655"/>
      <c r="C99" s="595" t="s">
        <v>758</v>
      </c>
      <c r="D99" s="656">
        <v>19320881243.385002</v>
      </c>
      <c r="E99" s="656">
        <v>20576738524.205029</v>
      </c>
      <c r="F99" s="656">
        <v>21914226528.278355</v>
      </c>
      <c r="G99" s="656">
        <v>23338651252.616447</v>
      </c>
      <c r="H99" s="656">
        <v>24855663584.036518</v>
      </c>
      <c r="I99" s="656">
        <v>26471281716.998894</v>
      </c>
      <c r="J99" s="656">
        <v>28191915028.603821</v>
      </c>
    </row>
    <row r="100" spans="1:10">
      <c r="A100" s="15"/>
      <c r="C100" s="649" t="s">
        <v>759</v>
      </c>
      <c r="D100" s="657">
        <v>19320881.243385002</v>
      </c>
      <c r="E100" s="657">
        <v>19803903.274469629</v>
      </c>
      <c r="F100" s="657">
        <v>20299000.856331371</v>
      </c>
      <c r="G100" s="657">
        <v>23338651.252616446</v>
      </c>
      <c r="H100" s="657">
        <v>23922117.533931859</v>
      </c>
      <c r="I100" s="657">
        <v>24520170.472280156</v>
      </c>
      <c r="J100" s="657">
        <v>25133174.734087162</v>
      </c>
    </row>
    <row r="101" spans="1:10">
      <c r="A101" s="655"/>
      <c r="C101" s="16" t="s">
        <v>760</v>
      </c>
      <c r="D101" s="658">
        <v>1</v>
      </c>
      <c r="E101" s="658">
        <v>0.96244131455399062</v>
      </c>
      <c r="F101" s="658">
        <v>0.92629328396041366</v>
      </c>
      <c r="G101" s="658">
        <v>1</v>
      </c>
      <c r="H101" s="658">
        <v>0.96244131455399051</v>
      </c>
      <c r="I101" s="658">
        <v>0.92629328396041344</v>
      </c>
      <c r="J101" s="658">
        <v>0.89150292587739322</v>
      </c>
    </row>
    <row r="102" spans="1:10">
      <c r="A102" s="655"/>
      <c r="B102" s="15"/>
      <c r="C102" s="659">
        <v>9.9999999999999995E-7</v>
      </c>
      <c r="D102" s="659">
        <v>9.9999999999999995E-7</v>
      </c>
      <c r="E102" s="659">
        <v>9.9999999999999995E-7</v>
      </c>
      <c r="F102" s="659">
        <v>9.9999999999999995E-7</v>
      </c>
      <c r="G102" s="659">
        <v>9.9999999999999995E-7</v>
      </c>
      <c r="H102" s="659">
        <v>9.9999999999999995E-7</v>
      </c>
      <c r="I102" s="659">
        <v>1.0000009999999999</v>
      </c>
      <c r="J102" s="659">
        <v>2.0000010000000001</v>
      </c>
    </row>
    <row r="103" spans="1:10" ht="31.5" hidden="1">
      <c r="A103" s="637" t="s">
        <v>761</v>
      </c>
      <c r="B103" s="68"/>
      <c r="C103" s="68"/>
      <c r="D103" s="631">
        <v>2024</v>
      </c>
      <c r="E103" s="631">
        <v>2025</v>
      </c>
      <c r="F103" s="631">
        <v>2026</v>
      </c>
      <c r="G103" s="631">
        <v>2027</v>
      </c>
      <c r="H103" s="631">
        <v>2028</v>
      </c>
      <c r="I103" s="631">
        <v>2029</v>
      </c>
      <c r="J103" s="631">
        <v>2030</v>
      </c>
    </row>
    <row r="104" spans="1:10" hidden="1">
      <c r="A104" s="15"/>
      <c r="B104" s="15"/>
      <c r="C104" s="16" t="s">
        <v>745</v>
      </c>
      <c r="D104" s="672"/>
      <c r="E104" s="17" t="e">
        <v>#REF!</v>
      </c>
      <c r="F104" s="17" t="e">
        <v>#REF!</v>
      </c>
      <c r="G104" s="17" t="e">
        <v>#REF!</v>
      </c>
      <c r="H104" s="17" t="e">
        <v>#REF!</v>
      </c>
      <c r="I104" s="17" t="e">
        <v>#REF!</v>
      </c>
      <c r="J104" s="17" t="e">
        <v>#REF!</v>
      </c>
    </row>
    <row r="105" spans="1:10" hidden="1">
      <c r="A105" s="15"/>
      <c r="B105" s="68"/>
      <c r="C105" s="649" t="s">
        <v>746</v>
      </c>
      <c r="D105" s="673"/>
      <c r="E105" s="660">
        <v>0.01</v>
      </c>
      <c r="F105" s="660">
        <v>0.01</v>
      </c>
      <c r="G105" s="660">
        <v>0.01</v>
      </c>
      <c r="H105" s="660">
        <v>0.01</v>
      </c>
      <c r="I105" s="660">
        <v>0.01</v>
      </c>
      <c r="J105" s="660">
        <v>0.01</v>
      </c>
    </row>
    <row r="106" spans="1:10" hidden="1">
      <c r="A106" s="15"/>
      <c r="B106" s="15"/>
      <c r="C106" s="16" t="s">
        <v>747</v>
      </c>
      <c r="D106" s="674"/>
      <c r="E106" s="650" t="e">
        <v>#REF!</v>
      </c>
      <c r="F106" s="650" t="e">
        <v>#REF!</v>
      </c>
      <c r="G106" s="650" t="e">
        <v>#REF!</v>
      </c>
      <c r="H106" s="650" t="e">
        <v>#REF!</v>
      </c>
      <c r="I106" s="650" t="e">
        <v>#REF!</v>
      </c>
      <c r="J106" s="650" t="e">
        <v>#REF!</v>
      </c>
    </row>
    <row r="107" spans="1:10" hidden="1">
      <c r="A107" s="15"/>
      <c r="B107" s="15"/>
      <c r="C107" s="16"/>
      <c r="D107" s="675"/>
      <c r="E107" s="15"/>
      <c r="F107" s="15"/>
      <c r="G107" s="15"/>
      <c r="H107" s="15"/>
      <c r="I107" s="15"/>
      <c r="J107" s="15"/>
    </row>
    <row r="108" spans="1:10" hidden="1">
      <c r="A108" s="15"/>
      <c r="B108" s="15"/>
      <c r="C108" s="16" t="s">
        <v>748</v>
      </c>
      <c r="D108" s="676"/>
      <c r="E108" s="653">
        <v>289813218.65077502</v>
      </c>
      <c r="F108" s="653">
        <v>308651077.86307544</v>
      </c>
      <c r="G108" s="653">
        <v>328713397.92417532</v>
      </c>
      <c r="H108" s="653">
        <v>350079768.78924668</v>
      </c>
      <c r="I108" s="653">
        <v>372834953.7605477</v>
      </c>
      <c r="J108" s="653">
        <v>397069225.75498331</v>
      </c>
    </row>
    <row r="109" spans="1:10" hidden="1">
      <c r="A109" s="15"/>
      <c r="B109" s="15"/>
      <c r="C109" s="16" t="s">
        <v>749</v>
      </c>
      <c r="D109" s="677"/>
      <c r="E109" s="651" t="e">
        <v>#REF!</v>
      </c>
      <c r="F109" s="651" t="e">
        <v>#REF!</v>
      </c>
      <c r="G109" s="651" t="e">
        <v>#REF!</v>
      </c>
      <c r="H109" s="651" t="e">
        <v>#REF!</v>
      </c>
      <c r="I109" s="651" t="e">
        <v>#REF!</v>
      </c>
      <c r="J109" s="651" t="e">
        <v>#REF!</v>
      </c>
    </row>
    <row r="110" spans="1:10" hidden="1">
      <c r="A110" s="15"/>
      <c r="B110" s="15"/>
      <c r="C110" s="16" t="s">
        <v>750</v>
      </c>
      <c r="D110" s="674"/>
      <c r="E110" s="650" t="e">
        <v>#REF!</v>
      </c>
      <c r="F110" s="650" t="e">
        <v>#REF!</v>
      </c>
      <c r="G110" s="650" t="e">
        <v>#REF!</v>
      </c>
      <c r="H110" s="650" t="e">
        <v>#REF!</v>
      </c>
      <c r="I110" s="650" t="e">
        <v>#REF!</v>
      </c>
      <c r="J110" s="650" t="e">
        <v>#REF!</v>
      </c>
    </row>
    <row r="111" spans="1:10" hidden="1">
      <c r="A111" s="15"/>
      <c r="B111" s="15"/>
      <c r="C111" s="16"/>
      <c r="D111" s="675"/>
      <c r="E111" s="15"/>
      <c r="F111" s="654" t="e">
        <v>#REF!</v>
      </c>
      <c r="G111" s="654" t="e">
        <v>#REF!</v>
      </c>
      <c r="H111" s="15"/>
      <c r="I111" s="15"/>
      <c r="J111" s="15"/>
    </row>
    <row r="112" spans="1:10" hidden="1">
      <c r="A112" s="15"/>
      <c r="B112" s="15"/>
      <c r="C112" s="16" t="s">
        <v>762</v>
      </c>
      <c r="D112" s="672"/>
      <c r="E112" s="17" t="e">
        <v>#REF!</v>
      </c>
      <c r="F112" s="17" t="e">
        <v>#REF!</v>
      </c>
      <c r="G112" s="17" t="e">
        <v>#REF!</v>
      </c>
      <c r="H112" s="17" t="e">
        <v>#REF!</v>
      </c>
      <c r="I112" s="17" t="e">
        <v>#REF!</v>
      </c>
      <c r="J112" s="17" t="e">
        <v>#REF!</v>
      </c>
    </row>
    <row r="113" spans="1:10" hidden="1">
      <c r="A113" s="15"/>
      <c r="B113" s="15"/>
      <c r="C113" s="16" t="s">
        <v>752</v>
      </c>
      <c r="D113" s="674"/>
      <c r="E113" s="650" t="e">
        <v>#REF!</v>
      </c>
      <c r="F113" s="650" t="e">
        <v>#REF!</v>
      </c>
      <c r="G113" s="650" t="e">
        <v>#REF!</v>
      </c>
      <c r="H113" s="650" t="e">
        <v>#REF!</v>
      </c>
      <c r="I113" s="650" t="e">
        <v>#REF!</v>
      </c>
      <c r="J113" s="650" t="e">
        <v>#REF!</v>
      </c>
    </row>
    <row r="114" spans="1:10" hidden="1">
      <c r="A114" s="15"/>
      <c r="B114" s="15"/>
      <c r="C114" s="16" t="s">
        <v>753</v>
      </c>
      <c r="D114" s="672"/>
      <c r="E114" s="17" t="e">
        <v>#REF!</v>
      </c>
      <c r="F114" s="17" t="e">
        <v>#REF!</v>
      </c>
      <c r="G114" s="17" t="e">
        <v>#REF!</v>
      </c>
      <c r="H114" s="17" t="e">
        <v>#REF!</v>
      </c>
      <c r="I114" s="17" t="e">
        <v>#REF!</v>
      </c>
      <c r="J114" s="17" t="e">
        <v>#REF!</v>
      </c>
    </row>
    <row r="115" spans="1:10" hidden="1">
      <c r="A115" s="15"/>
      <c r="B115" s="15"/>
      <c r="C115" s="16"/>
      <c r="D115" s="675"/>
      <c r="E115" s="15"/>
      <c r="F115" s="15"/>
      <c r="G115" s="15"/>
      <c r="H115" s="15"/>
      <c r="I115" s="15"/>
      <c r="J115" s="15"/>
    </row>
    <row r="116" spans="1:10" hidden="1">
      <c r="A116" s="15"/>
      <c r="B116" s="15"/>
      <c r="C116" s="16" t="s">
        <v>754</v>
      </c>
      <c r="D116" s="674"/>
      <c r="E116" s="650">
        <v>19320881243.385002</v>
      </c>
      <c r="F116" s="650">
        <v>20576738524.205029</v>
      </c>
      <c r="G116" s="650">
        <v>21914226528.278355</v>
      </c>
      <c r="H116" s="650">
        <v>23338651252.616447</v>
      </c>
      <c r="I116" s="650">
        <v>24855663584.036518</v>
      </c>
      <c r="J116" s="650">
        <v>26471281716.998894</v>
      </c>
    </row>
    <row r="117" spans="1:10" hidden="1">
      <c r="A117" s="15"/>
      <c r="B117" s="15"/>
      <c r="C117" s="16" t="s">
        <v>755</v>
      </c>
      <c r="D117" s="678"/>
      <c r="E117" s="661">
        <v>0.05</v>
      </c>
      <c r="F117" s="661">
        <v>0.05</v>
      </c>
      <c r="G117" s="661">
        <v>0.05</v>
      </c>
      <c r="H117" s="661">
        <v>0.05</v>
      </c>
      <c r="I117" s="661">
        <v>0.05</v>
      </c>
      <c r="J117" s="661">
        <v>0.05</v>
      </c>
    </row>
    <row r="118" spans="1:10" hidden="1">
      <c r="A118" s="15"/>
      <c r="B118" s="15"/>
      <c r="C118" s="16" t="s">
        <v>756</v>
      </c>
      <c r="D118" s="674"/>
      <c r="E118" s="650">
        <v>20286925305.554253</v>
      </c>
      <c r="F118" s="650">
        <v>21605575450.415279</v>
      </c>
      <c r="G118" s="650">
        <v>23009937854.692272</v>
      </c>
      <c r="H118" s="650">
        <v>24505583815.247272</v>
      </c>
      <c r="I118" s="650">
        <v>26098446763.238346</v>
      </c>
      <c r="J118" s="650">
        <v>27794845802.848839</v>
      </c>
    </row>
    <row r="119" spans="1:10" hidden="1">
      <c r="A119" s="15"/>
      <c r="B119" s="15"/>
      <c r="C119" s="16" t="s">
        <v>757</v>
      </c>
      <c r="D119" s="679"/>
      <c r="E119" s="127"/>
      <c r="F119" s="127"/>
      <c r="G119" s="127"/>
      <c r="H119" s="127"/>
      <c r="I119" s="127"/>
      <c r="J119" s="127"/>
    </row>
    <row r="120" spans="1:10" hidden="1">
      <c r="A120" s="15"/>
      <c r="B120" s="15"/>
      <c r="C120" s="16" t="s">
        <v>557</v>
      </c>
      <c r="D120" s="676"/>
      <c r="E120" s="653">
        <v>289813218.65077502</v>
      </c>
      <c r="F120" s="653">
        <v>308651077.86307544</v>
      </c>
      <c r="G120" s="653">
        <v>328713397.92417532</v>
      </c>
      <c r="H120" s="653">
        <v>350079768.78924668</v>
      </c>
      <c r="I120" s="653">
        <v>372834953.7605477</v>
      </c>
      <c r="J120" s="653">
        <v>397069225.75498331</v>
      </c>
    </row>
    <row r="121" spans="1:10" hidden="1">
      <c r="A121" s="15"/>
      <c r="B121" s="15"/>
      <c r="C121" s="15"/>
      <c r="D121" s="16"/>
      <c r="E121" s="654"/>
      <c r="F121" s="654"/>
      <c r="G121" s="654"/>
      <c r="H121" s="654"/>
      <c r="I121" s="654"/>
      <c r="J121" s="654"/>
    </row>
    <row r="122" spans="1:10" hidden="1">
      <c r="A122" s="655"/>
      <c r="B122" s="16" t="s">
        <v>763</v>
      </c>
      <c r="C122" s="662"/>
      <c r="D122" s="663">
        <v>19320881243.385002</v>
      </c>
      <c r="E122" s="663">
        <v>20576738524.205029</v>
      </c>
      <c r="F122" s="663">
        <v>21914226528.278355</v>
      </c>
      <c r="G122" s="663">
        <v>23338651252.616447</v>
      </c>
      <c r="H122" s="663">
        <v>24855663584.036518</v>
      </c>
      <c r="I122" s="663">
        <v>26471281716.998894</v>
      </c>
      <c r="J122" s="663">
        <v>28191915028.603821</v>
      </c>
    </row>
    <row r="123" spans="1:10" hidden="1">
      <c r="A123" s="664"/>
      <c r="B123" s="649" t="s">
        <v>759</v>
      </c>
      <c r="C123" s="662"/>
      <c r="D123" s="657" t="e">
        <v>#REF!</v>
      </c>
      <c r="E123" s="657" t="e">
        <v>#REF!</v>
      </c>
      <c r="F123" s="657" t="e">
        <v>#REF!</v>
      </c>
      <c r="G123" s="657" t="e">
        <v>#REF!</v>
      </c>
      <c r="H123" s="657" t="e">
        <v>#REF!</v>
      </c>
      <c r="I123" s="657" t="e">
        <v>#REF!</v>
      </c>
      <c r="J123" s="657" t="e">
        <v>#REF!</v>
      </c>
    </row>
    <row r="124" spans="1:10" hidden="1">
      <c r="A124" s="655"/>
      <c r="B124" s="16" t="s">
        <v>760</v>
      </c>
      <c r="C124" s="665"/>
      <c r="D124" s="666" t="e">
        <v>#REF!</v>
      </c>
      <c r="E124" s="658" t="e">
        <v>#REF!</v>
      </c>
      <c r="F124" s="658" t="e">
        <v>#REF!</v>
      </c>
      <c r="G124" s="658" t="e">
        <v>#REF!</v>
      </c>
      <c r="H124" s="658" t="e">
        <v>#REF!</v>
      </c>
      <c r="I124" s="658" t="e">
        <v>#REF!</v>
      </c>
      <c r="J124" s="658" t="e">
        <v>#REF!</v>
      </c>
    </row>
    <row r="125" spans="1:10">
      <c r="E125" s="10">
        <v>2.5000000000000095E-2</v>
      </c>
      <c r="F125" s="10">
        <v>2.5000000000000057E-2</v>
      </c>
      <c r="G125" s="10">
        <v>0.14974384295062443</v>
      </c>
      <c r="H125" s="10">
        <v>2.5000000000000053E-2</v>
      </c>
      <c r="I125" s="10">
        <v>2.5000000000000022E-2</v>
      </c>
      <c r="J125" s="10">
        <v>2.5000000000000081E-2</v>
      </c>
    </row>
    <row r="126" spans="1:10">
      <c r="E126" s="667"/>
      <c r="F126" s="667"/>
      <c r="G126" s="667"/>
      <c r="H126" s="667"/>
      <c r="I126" s="667"/>
      <c r="J126" s="667"/>
    </row>
  </sheetData>
  <phoneticPr fontId="168" type="noConversion"/>
  <conditionalFormatting sqref="D35:J35">
    <cfRule type="cellIs" dxfId="421" priority="3" operator="greaterThan">
      <formula>0</formula>
    </cfRule>
  </conditionalFormatting>
  <conditionalFormatting sqref="D35:J35">
    <cfRule type="cellIs" dxfId="420" priority="2" operator="greaterThan">
      <formula>0</formula>
    </cfRule>
  </conditionalFormatting>
  <dataValidations count="1">
    <dataValidation type="decimal" allowBlank="1" showInputMessage="1" showErrorMessage="1" sqref="D35:J35" xr:uid="{00000000-0002-0000-0B00-000000000000}">
      <formula1>0</formula1>
      <formula2>D33</formula2>
    </dataValidation>
  </dataValidations>
  <pageMargins left="0.7" right="0.7" top="0.75" bottom="0.75" header="0.3" footer="0.3"/>
  <pageSetup scale="2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AB85"/>
  <sheetViews>
    <sheetView topLeftCell="F3" zoomScale="55" zoomScaleNormal="55" workbookViewId="0">
      <selection activeCell="P3" sqref="P3"/>
    </sheetView>
  </sheetViews>
  <sheetFormatPr defaultColWidth="9.125" defaultRowHeight="15.75"/>
  <cols>
    <col min="1" max="1" width="10.125" customWidth="1"/>
    <col min="2" max="2" width="17.125" customWidth="1"/>
    <col min="3" max="3" width="19.625" customWidth="1"/>
    <col min="4" max="4" width="16.125" bestFit="1" customWidth="1"/>
    <col min="5" max="5" width="14.625" bestFit="1" customWidth="1"/>
    <col min="6" max="6" width="17.625" bestFit="1" customWidth="1"/>
    <col min="7" max="13" width="14.625" bestFit="1" customWidth="1"/>
    <col min="14" max="14" width="17.625" bestFit="1" customWidth="1"/>
    <col min="15" max="18" width="16.125" bestFit="1" customWidth="1"/>
    <col min="19" max="19" width="21.125" customWidth="1"/>
    <col min="20" max="20" width="20.125" bestFit="1" customWidth="1"/>
    <col min="21" max="22" width="19.625" bestFit="1" customWidth="1"/>
    <col min="23" max="27" width="21.125" bestFit="1" customWidth="1"/>
    <col min="28" max="28" width="21.125" customWidth="1"/>
  </cols>
  <sheetData>
    <row r="1" spans="1:16" ht="31.5">
      <c r="A1" s="458" t="s">
        <v>550</v>
      </c>
      <c r="E1" s="130"/>
    </row>
    <row r="2" spans="1:16" ht="26.25">
      <c r="A2" s="459" t="s">
        <v>429</v>
      </c>
      <c r="O2" s="1134" t="s">
        <v>551</v>
      </c>
      <c r="P2" s="1135"/>
    </row>
    <row r="3" spans="1:16">
      <c r="O3" s="460">
        <v>2006</v>
      </c>
      <c r="P3" s="460">
        <v>2023</v>
      </c>
    </row>
    <row r="4" spans="1:16" ht="26.25">
      <c r="O4" s="1138">
        <v>7.0187211548508266E-2</v>
      </c>
      <c r="P4" s="1139"/>
    </row>
    <row r="6" spans="1:16">
      <c r="O6" s="3" t="s">
        <v>1311</v>
      </c>
      <c r="P6" s="988">
        <v>1.6972407514279503E-2</v>
      </c>
    </row>
    <row r="7" spans="1:16">
      <c r="O7" s="3" t="s">
        <v>1310</v>
      </c>
      <c r="P7" s="988">
        <v>1.4999999999999999E-2</v>
      </c>
    </row>
    <row r="9" spans="1:16" ht="72" customHeight="1">
      <c r="O9" s="1140" t="s">
        <v>552</v>
      </c>
      <c r="P9" s="1141"/>
    </row>
    <row r="10" spans="1:16" ht="21">
      <c r="O10" s="461">
        <v>2024</v>
      </c>
      <c r="P10" s="461">
        <v>2030</v>
      </c>
    </row>
    <row r="11" spans="1:16" ht="21">
      <c r="N11" t="s">
        <v>553</v>
      </c>
      <c r="O11" s="1142">
        <v>0.05</v>
      </c>
      <c r="P11" s="1143"/>
    </row>
    <row r="12" spans="1:16" ht="21">
      <c r="N12" t="s">
        <v>554</v>
      </c>
      <c r="O12" s="1142">
        <v>1.4999999999999999E-2</v>
      </c>
      <c r="P12" s="1143"/>
    </row>
    <row r="13" spans="1:16" ht="24" customHeight="1">
      <c r="O13" s="1144">
        <v>6.5000000000000002E-2</v>
      </c>
      <c r="P13" s="1144"/>
    </row>
    <row r="17" spans="4:28">
      <c r="O17" s="1134" t="s">
        <v>551</v>
      </c>
      <c r="P17" s="1135"/>
    </row>
    <row r="18" spans="4:28">
      <c r="O18" s="460">
        <v>2013</v>
      </c>
      <c r="P18" s="460">
        <v>2023</v>
      </c>
    </row>
    <row r="19" spans="4:28" ht="23.25">
      <c r="O19" s="1136">
        <v>9.7033306852447376E-2</v>
      </c>
      <c r="P19" s="1137"/>
    </row>
    <row r="31" spans="4:28">
      <c r="D31" s="462">
        <v>0</v>
      </c>
      <c r="E31" s="462">
        <v>1</v>
      </c>
      <c r="F31" s="462">
        <v>2</v>
      </c>
      <c r="G31" s="462">
        <v>3</v>
      </c>
      <c r="H31" s="462">
        <v>4</v>
      </c>
      <c r="I31" s="462">
        <v>5</v>
      </c>
      <c r="J31" s="462">
        <v>6</v>
      </c>
      <c r="K31" s="462">
        <v>7</v>
      </c>
      <c r="L31" s="462">
        <v>8</v>
      </c>
      <c r="M31" s="462">
        <v>9</v>
      </c>
      <c r="N31" s="462">
        <v>10</v>
      </c>
      <c r="O31" s="462">
        <v>11</v>
      </c>
      <c r="P31" s="462">
        <v>12</v>
      </c>
      <c r="Q31" s="462">
        <v>13</v>
      </c>
      <c r="R31" s="462">
        <v>14</v>
      </c>
      <c r="S31" s="462">
        <v>15</v>
      </c>
      <c r="T31" s="462">
        <v>16</v>
      </c>
      <c r="U31" s="462">
        <v>17</v>
      </c>
      <c r="V31" s="462">
        <v>18</v>
      </c>
      <c r="W31" s="462">
        <v>19</v>
      </c>
      <c r="X31" s="462">
        <v>20</v>
      </c>
      <c r="Y31" s="462">
        <v>21</v>
      </c>
      <c r="Z31" s="462">
        <v>22</v>
      </c>
      <c r="AA31" s="462">
        <v>23</v>
      </c>
      <c r="AB31" s="462">
        <v>24</v>
      </c>
    </row>
    <row r="32" spans="4:28" ht="23.25">
      <c r="D32" s="75">
        <v>2006</v>
      </c>
      <c r="E32" s="75">
        <v>2007</v>
      </c>
      <c r="F32" s="75">
        <v>2008</v>
      </c>
      <c r="G32" s="75">
        <v>2009</v>
      </c>
      <c r="H32" s="75">
        <v>2010</v>
      </c>
      <c r="I32" s="75">
        <v>2011</v>
      </c>
      <c r="J32" s="75">
        <v>2012</v>
      </c>
      <c r="K32" s="75">
        <v>2013</v>
      </c>
      <c r="L32" s="75">
        <v>2014</v>
      </c>
      <c r="M32" s="75">
        <v>2015</v>
      </c>
      <c r="N32" s="75">
        <v>2016</v>
      </c>
      <c r="O32" s="75">
        <v>2017</v>
      </c>
      <c r="P32" s="75">
        <v>2018</v>
      </c>
      <c r="Q32" s="75">
        <v>2019</v>
      </c>
      <c r="R32" s="75">
        <v>2020</v>
      </c>
      <c r="S32" s="75">
        <v>2021</v>
      </c>
      <c r="T32" s="75">
        <v>2022</v>
      </c>
      <c r="U32" s="75">
        <v>2023</v>
      </c>
      <c r="V32" s="993">
        <v>2024</v>
      </c>
      <c r="W32" s="993">
        <v>2025</v>
      </c>
      <c r="X32" s="993">
        <v>2026</v>
      </c>
      <c r="Y32" s="993">
        <v>2027</v>
      </c>
      <c r="Z32" s="993">
        <v>2028</v>
      </c>
      <c r="AA32" s="993">
        <v>2029</v>
      </c>
      <c r="AB32" s="993">
        <v>2030</v>
      </c>
    </row>
    <row r="33" spans="1:28" ht="18.75">
      <c r="C33" s="463" t="s">
        <v>467</v>
      </c>
      <c r="D33" s="464">
        <v>5375000000</v>
      </c>
      <c r="E33" s="465">
        <v>5726133314</v>
      </c>
      <c r="F33" s="465">
        <v>6660074144</v>
      </c>
      <c r="G33" s="465">
        <v>7673927544</v>
      </c>
      <c r="H33" s="465">
        <v>8435525032.0000029</v>
      </c>
      <c r="I33" s="465">
        <v>8484251365</v>
      </c>
      <c r="J33" s="465">
        <v>7866648057.9999971</v>
      </c>
      <c r="K33" s="465">
        <v>7534547822</v>
      </c>
      <c r="L33" s="465">
        <v>7185867254.0000019</v>
      </c>
      <c r="M33" s="465">
        <v>7541404514</v>
      </c>
      <c r="N33" s="465">
        <v>8014456292.9999981</v>
      </c>
      <c r="O33" s="465">
        <v>8237578426.999999</v>
      </c>
      <c r="P33" s="465">
        <v>9481807708</v>
      </c>
      <c r="Q33" s="465">
        <v>9947841835</v>
      </c>
      <c r="R33" s="465">
        <v>10587548239.999998</v>
      </c>
      <c r="S33" s="465">
        <v>11523256927.000002</v>
      </c>
      <c r="T33" s="465">
        <v>12100296686.999998</v>
      </c>
      <c r="U33" s="465">
        <v>13641157046.000004</v>
      </c>
      <c r="V33" s="990">
        <v>18141672529</v>
      </c>
      <c r="W33" s="990">
        <v>19320881243.385002</v>
      </c>
      <c r="X33" s="990">
        <v>20576738524.205029</v>
      </c>
      <c r="Y33" s="990">
        <v>21914226528.278355</v>
      </c>
      <c r="Z33" s="990">
        <v>23338651252.616447</v>
      </c>
      <c r="AA33" s="990">
        <v>24855663584.036514</v>
      </c>
      <c r="AB33" s="990">
        <v>26471281716.998886</v>
      </c>
    </row>
    <row r="34" spans="1:28">
      <c r="C34" s="3"/>
    </row>
    <row r="35" spans="1:28">
      <c r="C35" s="463" t="s">
        <v>555</v>
      </c>
      <c r="D35" s="466">
        <v>3.8258056372093022E-2</v>
      </c>
      <c r="E35" s="466">
        <v>0.1241874580987096</v>
      </c>
      <c r="F35" s="466">
        <v>0.12267683877604588</v>
      </c>
      <c r="G35" s="466">
        <v>7.617492394191977E-2</v>
      </c>
      <c r="H35" s="466">
        <v>-8.9494920249325784E-3</v>
      </c>
      <c r="I35" s="466">
        <v>-7.5990937592877755E-2</v>
      </c>
      <c r="J35" s="466">
        <v>-5.3941701836840654E-2</v>
      </c>
      <c r="K35" s="466">
        <v>-5.8103179028438645E-2</v>
      </c>
      <c r="L35" s="466">
        <v>3.4925114830126842E-2</v>
      </c>
      <c r="M35" s="466">
        <v>5.1010162534824377E-2</v>
      </c>
      <c r="N35" s="466">
        <v>1.7134593911248046E-2</v>
      </c>
      <c r="O35" s="466">
        <v>0.13234250558717026</v>
      </c>
      <c r="P35" s="466">
        <v>4.2517610503729097E-2</v>
      </c>
      <c r="Q35" s="466">
        <v>5.2425375237180577E-2</v>
      </c>
      <c r="R35" s="466">
        <v>7.4656881091103744E-2</v>
      </c>
      <c r="S35" s="466">
        <v>3.452064971908584E-2</v>
      </c>
      <c r="T35" s="466">
        <v>0.10922855680224573</v>
      </c>
      <c r="U35" s="466">
        <v>0.30607452527088186</v>
      </c>
      <c r="V35" s="762">
        <v>0.05</v>
      </c>
      <c r="W35" s="762">
        <v>0.05</v>
      </c>
      <c r="X35" s="762">
        <v>0.05</v>
      </c>
      <c r="Y35" s="762">
        <v>0.05</v>
      </c>
      <c r="Z35" s="762">
        <v>0.05</v>
      </c>
      <c r="AA35" s="762">
        <v>0.05</v>
      </c>
      <c r="AB35" s="762">
        <v>0.05</v>
      </c>
    </row>
    <row r="36" spans="1:28">
      <c r="C36" s="3"/>
    </row>
    <row r="37" spans="1:28" ht="18.75">
      <c r="C37" s="463" t="s">
        <v>556</v>
      </c>
      <c r="D37" s="467">
        <v>205637053</v>
      </c>
      <c r="E37" s="467">
        <v>711113941.00000012</v>
      </c>
      <c r="F37" s="467">
        <v>817036841.99999976</v>
      </c>
      <c r="G37" s="467">
        <v>584560847.00000322</v>
      </c>
      <c r="H37" s="467">
        <v>-75493664.000003159</v>
      </c>
      <c r="I37" s="467">
        <v>-644726216.00000286</v>
      </c>
      <c r="J37" s="467">
        <v>-424340383.99999744</v>
      </c>
      <c r="K37" s="467">
        <v>-437781180.99999845</v>
      </c>
      <c r="L37" s="467">
        <v>250967238.99999833</v>
      </c>
      <c r="M37" s="467">
        <v>384688269.99999821</v>
      </c>
      <c r="N37" s="467">
        <v>137324454.00000134</v>
      </c>
      <c r="O37" s="467">
        <v>1090181769.0000005</v>
      </c>
      <c r="P37" s="467">
        <v>403143807.0000003</v>
      </c>
      <c r="Q37" s="467">
        <v>521519340.99999797</v>
      </c>
      <c r="R37" s="467">
        <v>790433330.00000453</v>
      </c>
      <c r="S37" s="467">
        <v>397790315.9999966</v>
      </c>
      <c r="T37" s="467">
        <v>1321697944.0000052</v>
      </c>
      <c r="U37" s="467">
        <v>4175210666.9999962</v>
      </c>
      <c r="V37" s="991">
        <v>907083626.45000005</v>
      </c>
      <c r="W37" s="991">
        <v>966044062.16925013</v>
      </c>
      <c r="X37" s="991">
        <v>1028836926.2102515</v>
      </c>
      <c r="Y37" s="991">
        <v>1095711326.4139178</v>
      </c>
      <c r="Z37" s="991">
        <v>1166932562.6308224</v>
      </c>
      <c r="AA37" s="991">
        <v>1242783179.2018259</v>
      </c>
      <c r="AB37" s="991">
        <v>1323564085.8499444</v>
      </c>
    </row>
    <row r="38" spans="1:28">
      <c r="C38" s="3"/>
    </row>
    <row r="39" spans="1:28">
      <c r="C39" s="986">
        <v>1.6972407514279503E-2</v>
      </c>
      <c r="D39" s="137">
        <v>2.7069071813953488E-2</v>
      </c>
      <c r="E39" s="137">
        <v>3.8914023963641166E-2</v>
      </c>
      <c r="F39" s="137">
        <v>2.9551706744482754E-2</v>
      </c>
      <c r="G39" s="137">
        <v>2.3069886962696087E-2</v>
      </c>
      <c r="H39" s="137">
        <v>1.4725816890919513E-2</v>
      </c>
      <c r="I39" s="137">
        <v>3.1968535387682964E-3</v>
      </c>
      <c r="J39" s="137">
        <v>1.1725470279072199E-2</v>
      </c>
      <c r="K39" s="137">
        <v>1.1825608530857899E-2</v>
      </c>
      <c r="L39" s="137">
        <v>1.4552178227588501E-2</v>
      </c>
      <c r="M39" s="137">
        <v>1.1717115669363761E-2</v>
      </c>
      <c r="N39" s="137">
        <v>1.0705365013336909E-2</v>
      </c>
      <c r="O39" s="137">
        <v>1.8700582138931061E-2</v>
      </c>
      <c r="P39" s="137">
        <v>6.6327352269481398E-3</v>
      </c>
      <c r="Q39" s="137">
        <v>1.1880673814512854E-2</v>
      </c>
      <c r="R39" s="137">
        <v>1.3721340739789633E-2</v>
      </c>
      <c r="S39" s="137">
        <v>1.5555449742685405E-2</v>
      </c>
      <c r="T39" s="469">
        <v>1.8112152178504683E-2</v>
      </c>
      <c r="U39" s="469">
        <v>2.3847303780978692E-2</v>
      </c>
      <c r="V39" s="762">
        <v>1.4999999999999999E-2</v>
      </c>
      <c r="W39" s="762">
        <v>1.4999999999999999E-2</v>
      </c>
      <c r="X39" s="762">
        <v>1.4999999999999999E-2</v>
      </c>
      <c r="Y39" s="762">
        <v>1.4999999999999999E-2</v>
      </c>
      <c r="Z39" s="762">
        <v>1.4999999999999999E-2</v>
      </c>
      <c r="AA39" s="762">
        <v>1.4999999999999999E-2</v>
      </c>
      <c r="AB39" s="762">
        <v>1.4999999999999999E-2</v>
      </c>
    </row>
    <row r="40" spans="1:28" ht="18.75">
      <c r="C40" s="3" t="s">
        <v>557</v>
      </c>
      <c r="D40" s="987">
        <v>145496261</v>
      </c>
      <c r="E40" s="987">
        <v>222826889</v>
      </c>
      <c r="F40" s="987">
        <v>196816558</v>
      </c>
      <c r="G40" s="987">
        <v>177036641</v>
      </c>
      <c r="H40" s="987">
        <v>124219997</v>
      </c>
      <c r="I40" s="987">
        <v>27122909</v>
      </c>
      <c r="J40" s="987">
        <v>92240148</v>
      </c>
      <c r="K40" s="987">
        <v>89100613</v>
      </c>
      <c r="L40" s="987">
        <v>104570021</v>
      </c>
      <c r="M40" s="987">
        <v>88363509</v>
      </c>
      <c r="N40" s="987">
        <v>85797680</v>
      </c>
      <c r="O40" s="987">
        <v>154047512</v>
      </c>
      <c r="P40" s="987">
        <v>62890320</v>
      </c>
      <c r="Q40" s="987">
        <v>118187064</v>
      </c>
      <c r="R40" s="987">
        <v>145275357</v>
      </c>
      <c r="S40" s="987">
        <v>179249444</v>
      </c>
      <c r="T40" s="987">
        <v>219162415</v>
      </c>
      <c r="U40" s="987">
        <v>325304816</v>
      </c>
      <c r="V40" s="991">
        <v>272125087.935</v>
      </c>
      <c r="W40" s="991">
        <v>289813218.65077502</v>
      </c>
      <c r="X40" s="991">
        <v>308651077.86307544</v>
      </c>
      <c r="Y40" s="991">
        <v>328713397.92417532</v>
      </c>
      <c r="Z40" s="991">
        <v>350079768.78924668</v>
      </c>
      <c r="AA40" s="991">
        <v>372834953.7605477</v>
      </c>
      <c r="AB40" s="991">
        <v>397069225.75498331</v>
      </c>
    </row>
    <row r="41" spans="1:28">
      <c r="K41" s="462">
        <v>0</v>
      </c>
      <c r="L41" s="462">
        <v>1</v>
      </c>
      <c r="M41" s="462">
        <v>2</v>
      </c>
      <c r="N41" s="462">
        <v>3</v>
      </c>
      <c r="O41" s="462">
        <v>4</v>
      </c>
      <c r="P41" s="462">
        <v>5</v>
      </c>
      <c r="Q41" s="462">
        <v>6</v>
      </c>
      <c r="R41" s="462">
        <v>7</v>
      </c>
      <c r="S41" s="462">
        <v>8</v>
      </c>
      <c r="T41" s="462">
        <v>9</v>
      </c>
      <c r="U41" s="462">
        <v>10</v>
      </c>
    </row>
    <row r="42" spans="1:28" ht="18.75">
      <c r="C42" s="3" t="s">
        <v>558</v>
      </c>
      <c r="D42" s="468">
        <v>5726133314</v>
      </c>
      <c r="E42" s="468">
        <v>6660074144</v>
      </c>
      <c r="F42" s="468">
        <v>7673927544</v>
      </c>
      <c r="G42" s="468">
        <v>8435525032.0000029</v>
      </c>
      <c r="H42" s="468">
        <v>8484251365</v>
      </c>
      <c r="I42" s="468">
        <v>7866648057.9999971</v>
      </c>
      <c r="J42" s="468">
        <v>7534547822</v>
      </c>
      <c r="K42" s="468">
        <v>7185867254.0000019</v>
      </c>
      <c r="L42" s="468">
        <v>7541404514</v>
      </c>
      <c r="M42" s="468">
        <v>8014456292.9999981</v>
      </c>
      <c r="N42" s="468">
        <v>8237578426.999999</v>
      </c>
      <c r="O42" s="468">
        <v>9481807708</v>
      </c>
      <c r="P42" s="468">
        <v>9947841835</v>
      </c>
      <c r="Q42" s="468">
        <v>10587548239.999998</v>
      </c>
      <c r="R42" s="468">
        <v>11523256927.000002</v>
      </c>
      <c r="S42" s="468">
        <v>12100296686.999998</v>
      </c>
      <c r="T42" s="468">
        <v>13641157046.000004</v>
      </c>
      <c r="U42" s="468">
        <v>18141672529</v>
      </c>
      <c r="V42" s="992">
        <v>19320881243.385002</v>
      </c>
      <c r="W42" s="992">
        <v>20576738524.205029</v>
      </c>
      <c r="X42" s="992">
        <v>21914226528.278355</v>
      </c>
      <c r="Y42" s="992">
        <v>23338651252.616447</v>
      </c>
      <c r="Z42" s="992">
        <v>24855663584.036514</v>
      </c>
      <c r="AA42" s="992">
        <v>26471281716.998886</v>
      </c>
      <c r="AB42" s="992">
        <v>28191915028.603813</v>
      </c>
    </row>
    <row r="43" spans="1:28" s="1035" customFormat="1" ht="21">
      <c r="C43" s="1033" t="s">
        <v>559</v>
      </c>
      <c r="D43" s="995">
        <v>5726133314</v>
      </c>
      <c r="E43" s="995">
        <v>6660074144</v>
      </c>
      <c r="F43" s="995">
        <v>7673927544</v>
      </c>
      <c r="G43" s="995">
        <v>8435525032</v>
      </c>
      <c r="H43" s="995">
        <v>8484251365</v>
      </c>
      <c r="I43" s="995">
        <v>7866648058</v>
      </c>
      <c r="J43" s="995">
        <v>7534547822</v>
      </c>
      <c r="K43" s="995">
        <v>7185867254</v>
      </c>
      <c r="L43" s="995">
        <v>7541404514</v>
      </c>
      <c r="M43" s="995">
        <v>8014456293</v>
      </c>
      <c r="N43" s="995">
        <v>8237578427</v>
      </c>
      <c r="O43" s="995">
        <v>9481807708</v>
      </c>
      <c r="P43" s="995">
        <v>9947841835</v>
      </c>
      <c r="Q43" s="995">
        <v>10587548240</v>
      </c>
      <c r="R43" s="995">
        <v>11523256927</v>
      </c>
      <c r="S43" s="995">
        <v>12100296687</v>
      </c>
      <c r="T43" s="995">
        <v>13641157046.000002</v>
      </c>
      <c r="U43" s="995">
        <v>18141672529</v>
      </c>
      <c r="V43" s="995">
        <v>19411589606</v>
      </c>
      <c r="W43" s="996"/>
      <c r="X43" s="996"/>
      <c r="Y43" s="996"/>
      <c r="Z43" s="996"/>
      <c r="AA43" s="996"/>
      <c r="AB43" s="996"/>
    </row>
    <row r="44" spans="1:28">
      <c r="C44" s="463" t="s">
        <v>560</v>
      </c>
      <c r="D44" s="13">
        <v>0</v>
      </c>
      <c r="E44" s="13">
        <v>0</v>
      </c>
      <c r="F44">
        <v>0</v>
      </c>
      <c r="G44">
        <v>0</v>
      </c>
      <c r="H44">
        <v>0</v>
      </c>
      <c r="I44">
        <v>0</v>
      </c>
      <c r="J44">
        <v>0</v>
      </c>
      <c r="K44">
        <v>0</v>
      </c>
      <c r="L44">
        <v>0</v>
      </c>
      <c r="M44">
        <v>0</v>
      </c>
      <c r="N44">
        <v>0</v>
      </c>
      <c r="O44">
        <v>0</v>
      </c>
      <c r="P44">
        <v>0</v>
      </c>
      <c r="Q44">
        <v>0</v>
      </c>
      <c r="R44">
        <v>0</v>
      </c>
      <c r="S44">
        <v>0</v>
      </c>
      <c r="T44">
        <v>0</v>
      </c>
      <c r="U44" s="267">
        <v>0</v>
      </c>
      <c r="V44" s="267">
        <v>-90708362.614997864</v>
      </c>
      <c r="W44" s="267"/>
      <c r="X44" s="267"/>
      <c r="Y44" s="267"/>
      <c r="Z44" s="267"/>
      <c r="AA44" s="267"/>
      <c r="AB44" s="267"/>
    </row>
    <row r="45" spans="1:28" ht="26.25">
      <c r="C45" s="463" t="s">
        <v>561</v>
      </c>
      <c r="E45" s="137">
        <v>0.16310148206235073</v>
      </c>
      <c r="F45" s="137">
        <v>0.15222854552052867</v>
      </c>
      <c r="G45" s="137">
        <v>9.9244810904615816E-2</v>
      </c>
      <c r="H45" s="137">
        <v>5.776324865986969E-3</v>
      </c>
      <c r="I45" s="137">
        <v>-7.2794084054109448E-2</v>
      </c>
      <c r="J45" s="137">
        <v>-4.2216231557768422E-2</v>
      </c>
      <c r="K45" s="137">
        <v>-4.6277570497580696E-2</v>
      </c>
      <c r="L45" s="137">
        <v>4.947729305771531E-2</v>
      </c>
      <c r="M45" s="137">
        <v>6.2727278204188122E-2</v>
      </c>
      <c r="N45" s="137">
        <v>2.7839958924584907E-2</v>
      </c>
      <c r="O45" s="137">
        <v>0.15104308772610137</v>
      </c>
      <c r="P45" s="137">
        <v>4.9150345730677204E-2</v>
      </c>
      <c r="Q45" s="137">
        <v>6.4306049051693445E-2</v>
      </c>
      <c r="R45" s="137">
        <v>8.8378221830893305E-2</v>
      </c>
      <c r="S45" s="137">
        <v>5.007609946177121E-2</v>
      </c>
      <c r="T45" s="137">
        <v>0.12734070898075045</v>
      </c>
      <c r="U45" s="761">
        <v>0.32992182905186052</v>
      </c>
      <c r="V45" s="761">
        <v>6.5000000000000113E-2</v>
      </c>
      <c r="W45" s="761">
        <v>6.5000000000000072E-2</v>
      </c>
      <c r="X45" s="761">
        <v>6.4999999999999961E-2</v>
      </c>
      <c r="Y45" s="761">
        <v>6.4999999999999988E-2</v>
      </c>
      <c r="Z45" s="761">
        <v>6.4999999999999905E-2</v>
      </c>
      <c r="AA45" s="761">
        <v>6.4999999999999933E-2</v>
      </c>
      <c r="AB45" s="761">
        <v>6.4999999999999974E-2</v>
      </c>
    </row>
    <row r="46" spans="1:28" ht="21">
      <c r="A46" s="470" t="s">
        <v>562</v>
      </c>
      <c r="B46" s="475">
        <v>7.0187211548508266E-2</v>
      </c>
      <c r="C46" s="472" t="s">
        <v>563</v>
      </c>
      <c r="D46" s="476">
        <v>5726133314</v>
      </c>
      <c r="E46" s="476">
        <v>6660074144</v>
      </c>
      <c r="F46" s="476">
        <v>7673927544</v>
      </c>
      <c r="G46" s="476">
        <v>8435525032.0000029</v>
      </c>
      <c r="H46" s="476">
        <v>8484251365</v>
      </c>
      <c r="I46" s="476">
        <v>7866648057.9999971</v>
      </c>
      <c r="J46" s="476">
        <v>7534547822</v>
      </c>
      <c r="K46" s="476">
        <v>7185867254.0000019</v>
      </c>
      <c r="L46" s="476">
        <v>7541404514</v>
      </c>
      <c r="M46" s="476">
        <v>8014456292.9999981</v>
      </c>
      <c r="N46" s="476">
        <v>8237578426.999999</v>
      </c>
      <c r="O46" s="476">
        <v>9481807708</v>
      </c>
      <c r="P46" s="476">
        <v>9947841835</v>
      </c>
      <c r="Q46" s="476">
        <v>10587548239.999998</v>
      </c>
      <c r="R46" s="476">
        <v>11523256927.000002</v>
      </c>
      <c r="S46" s="476">
        <v>12100296686.999998</v>
      </c>
      <c r="T46" s="476">
        <v>13641157046.000004</v>
      </c>
      <c r="U46" s="476">
        <v>18141672529</v>
      </c>
      <c r="V46" s="476">
        <v>19320881243.385002</v>
      </c>
      <c r="W46" s="476">
        <v>20576738524.205029</v>
      </c>
      <c r="X46" s="476">
        <v>21914226528.278355</v>
      </c>
      <c r="Y46" s="476">
        <v>23338651252.616447</v>
      </c>
      <c r="Z46" s="476">
        <v>24855663584.036514</v>
      </c>
      <c r="AA46" s="476">
        <v>26471281716.998886</v>
      </c>
      <c r="AB46" s="476">
        <v>28191915028.603813</v>
      </c>
    </row>
    <row r="47" spans="1:28" ht="21">
      <c r="A47" s="470" t="s">
        <v>564</v>
      </c>
      <c r="B47" s="475">
        <v>7.0187211548508266E-2</v>
      </c>
      <c r="C47" s="472" t="s">
        <v>565</v>
      </c>
      <c r="D47" s="476">
        <v>5726133314</v>
      </c>
      <c r="E47" s="476">
        <v>6128034644.264679</v>
      </c>
      <c r="F47" s="476">
        <v>6558144308.2182713</v>
      </c>
      <c r="G47" s="476">
        <v>7018442170.1448326</v>
      </c>
      <c r="H47" s="476">
        <v>7511047055.4817591</v>
      </c>
      <c r="I47" s="476">
        <v>8038226504.1156578</v>
      </c>
      <c r="J47" s="476">
        <v>8602407208.2348499</v>
      </c>
      <c r="K47" s="476">
        <v>9206186182.7856426</v>
      </c>
      <c r="L47" s="476">
        <v>9852342719.9517727</v>
      </c>
      <c r="M47" s="476">
        <v>10543851182.685432</v>
      </c>
      <c r="N47" s="476">
        <v>11283894696.180565</v>
      </c>
      <c r="O47" s="476">
        <v>12075879800.312481</v>
      </c>
      <c r="P47" s="476">
        <v>12923452130.491371</v>
      </c>
      <c r="Q47" s="476">
        <v>13830513199.111189</v>
      </c>
      <c r="R47" s="476">
        <v>14801238354.841642</v>
      </c>
      <c r="S47" s="476">
        <v>15840096002.432808</v>
      </c>
      <c r="T47" s="476">
        <v>16951868171.50424</v>
      </c>
      <c r="U47" s="476">
        <v>18141672529.000031</v>
      </c>
      <c r="V47" s="476">
        <v>19414985936.636715</v>
      </c>
      <c r="W47" s="476">
        <v>20777669661.782749</v>
      </c>
      <c r="X47" s="476">
        <v>22235996357.819317</v>
      </c>
      <c r="Y47" s="476">
        <v>23796678938.177441</v>
      </c>
      <c r="Z47" s="476">
        <v>25466901476.96323</v>
      </c>
      <c r="AA47" s="476">
        <v>27254352278.411865</v>
      </c>
      <c r="AB47" s="476">
        <v>29167259267.394325</v>
      </c>
    </row>
    <row r="48" spans="1:28" ht="21">
      <c r="A48" s="470" t="s">
        <v>569</v>
      </c>
      <c r="B48" s="471">
        <v>9.7033306852447376E-2</v>
      </c>
      <c r="C48" s="463" t="s">
        <v>136</v>
      </c>
      <c r="D48" s="477"/>
      <c r="E48" s="477"/>
      <c r="F48" s="477"/>
      <c r="G48" s="477"/>
      <c r="H48" s="477"/>
      <c r="I48" s="477"/>
      <c r="J48" s="477"/>
      <c r="K48" s="13">
        <v>7185867254.0000019</v>
      </c>
      <c r="L48" s="13">
        <v>7541404514</v>
      </c>
      <c r="M48" s="13">
        <v>8014456292.9999981</v>
      </c>
      <c r="N48" s="13">
        <v>8237578426.999999</v>
      </c>
      <c r="O48" s="13">
        <v>9481807708</v>
      </c>
      <c r="P48" s="13">
        <v>9947841835</v>
      </c>
      <c r="Q48" s="13">
        <v>10587548239.999998</v>
      </c>
      <c r="R48" s="13">
        <v>11523256927.000002</v>
      </c>
      <c r="S48" s="13">
        <v>12100296686.999998</v>
      </c>
      <c r="T48" s="13">
        <v>13641157046.000004</v>
      </c>
      <c r="U48" s="13">
        <v>18141672529</v>
      </c>
      <c r="V48" s="13">
        <v>19902019006.323071</v>
      </c>
      <c r="W48" s="13">
        <v>21833177723.546856</v>
      </c>
      <c r="X48" s="13">
        <v>23951723157.159798</v>
      </c>
      <c r="Y48" s="13">
        <v>26275838059.913353</v>
      </c>
      <c r="Z48" s="13">
        <v>28825469517.186142</v>
      </c>
      <c r="AA48" s="13">
        <v>31622500146.013134</v>
      </c>
      <c r="AB48" s="13">
        <v>34690935906.122787</v>
      </c>
    </row>
    <row r="49" spans="1:28" ht="21">
      <c r="A49" s="470" t="s">
        <v>566</v>
      </c>
      <c r="B49" s="475">
        <v>6.5000000000000002E-2</v>
      </c>
      <c r="C49" s="472" t="s">
        <v>570</v>
      </c>
      <c r="T49" s="479">
        <v>13641157046.000004</v>
      </c>
      <c r="U49" s="479">
        <v>18141672529</v>
      </c>
      <c r="V49" s="479">
        <v>19320881243.384998</v>
      </c>
      <c r="W49" s="479">
        <v>20576738524.205021</v>
      </c>
      <c r="X49" s="479">
        <v>21914226528.278347</v>
      </c>
      <c r="Y49" s="479">
        <v>23338651252.61644</v>
      </c>
      <c r="Z49" s="479">
        <v>24855663584.036507</v>
      </c>
      <c r="AA49" s="479">
        <v>26471281716.998878</v>
      </c>
      <c r="AB49" s="479">
        <v>28191915028.603806</v>
      </c>
    </row>
    <row r="50" spans="1:28">
      <c r="U50" s="469">
        <v>0.32992182905186052</v>
      </c>
      <c r="V50" s="469">
        <v>6.4999999999999905E-2</v>
      </c>
      <c r="W50" s="469">
        <v>6.4999999999999877E-2</v>
      </c>
      <c r="X50" s="469">
        <v>6.4999999999999988E-2</v>
      </c>
      <c r="Y50" s="469">
        <v>6.5000000000000016E-2</v>
      </c>
      <c r="Z50" s="469">
        <v>6.4999999999999919E-2</v>
      </c>
      <c r="AA50" s="469">
        <v>6.4999999999999961E-2</v>
      </c>
      <c r="AB50" s="469">
        <v>6.5000000000000002E-2</v>
      </c>
    </row>
    <row r="51" spans="1:28" ht="23.25">
      <c r="D51" s="478">
        <v>2006</v>
      </c>
      <c r="E51" s="478">
        <v>2007</v>
      </c>
      <c r="F51" s="478">
        <v>2008</v>
      </c>
      <c r="G51" s="478">
        <v>2009</v>
      </c>
      <c r="H51" s="478">
        <v>2010</v>
      </c>
      <c r="I51" s="478">
        <v>2011</v>
      </c>
      <c r="J51" s="478">
        <v>2012</v>
      </c>
      <c r="K51" s="478">
        <v>2013</v>
      </c>
      <c r="L51" s="478">
        <v>2014</v>
      </c>
      <c r="M51" s="478">
        <v>2015</v>
      </c>
      <c r="N51" s="478">
        <v>2016</v>
      </c>
      <c r="O51" s="478">
        <v>2017</v>
      </c>
      <c r="P51" s="478">
        <v>2018</v>
      </c>
      <c r="Q51" s="478">
        <v>2019</v>
      </c>
      <c r="R51" s="478">
        <v>2020</v>
      </c>
      <c r="S51" s="478">
        <v>2021</v>
      </c>
      <c r="T51" s="478">
        <v>2022</v>
      </c>
      <c r="U51" s="478">
        <v>2023</v>
      </c>
      <c r="V51" s="994">
        <v>2024</v>
      </c>
      <c r="W51" s="994">
        <v>2025</v>
      </c>
      <c r="X51" s="994">
        <v>2026</v>
      </c>
      <c r="Y51" s="994">
        <v>2027</v>
      </c>
      <c r="Z51" s="994">
        <v>2028</v>
      </c>
      <c r="AA51" s="994">
        <v>2029</v>
      </c>
      <c r="AB51" s="994">
        <v>2030</v>
      </c>
    </row>
    <row r="52" spans="1:28" ht="21">
      <c r="C52" s="472" t="s">
        <v>567</v>
      </c>
      <c r="D52" s="473">
        <v>2.2532059000000002</v>
      </c>
      <c r="E52" s="473">
        <v>2.0488552000000002</v>
      </c>
      <c r="F52" s="473">
        <v>1.883605</v>
      </c>
      <c r="G52" s="473">
        <v>1.8578745000000001</v>
      </c>
      <c r="H52" s="473">
        <v>1.8988307</v>
      </c>
      <c r="I52" s="473">
        <v>2.1065855</v>
      </c>
      <c r="J52" s="473">
        <v>2.9457300000000002</v>
      </c>
      <c r="K52" s="473">
        <v>3.1</v>
      </c>
      <c r="L52" s="473">
        <v>3.09972</v>
      </c>
      <c r="M52" s="473">
        <v>3.0933549999999999</v>
      </c>
      <c r="N52" s="473">
        <v>3.0883180000000001</v>
      </c>
      <c r="O52" s="473">
        <v>2.8943059999999998</v>
      </c>
      <c r="P52" s="473">
        <v>2.8425660000000001</v>
      </c>
      <c r="Q52" s="473">
        <v>2.7513580000000002</v>
      </c>
      <c r="R52" s="473">
        <v>2.5508299999999999</v>
      </c>
      <c r="S52" s="473">
        <v>2.4800399999999998</v>
      </c>
      <c r="T52" s="473">
        <v>2.253486969460623</v>
      </c>
      <c r="U52" s="985">
        <v>1.75</v>
      </c>
      <c r="V52" s="985">
        <v>1</v>
      </c>
      <c r="W52" s="985"/>
      <c r="X52" s="985"/>
      <c r="Y52" s="985"/>
      <c r="Z52" s="985"/>
      <c r="AA52" s="985"/>
      <c r="AB52" s="985"/>
    </row>
    <row r="53" spans="1:28" ht="23.25">
      <c r="C53" s="472" t="s">
        <v>568</v>
      </c>
      <c r="D53" s="474">
        <v>12902157.367291354</v>
      </c>
      <c r="E53" s="474">
        <v>13645527.542319952</v>
      </c>
      <c r="F53" s="474">
        <v>14454648.29151612</v>
      </c>
      <c r="G53" s="474">
        <v>15672146.851064485</v>
      </c>
      <c r="H53" s="474">
        <v>16110156.958378905</v>
      </c>
      <c r="I53" s="474">
        <v>16571766.732585959</v>
      </c>
      <c r="J53" s="474">
        <v>22194743.55570006</v>
      </c>
      <c r="K53" s="474">
        <v>22276188.487399999</v>
      </c>
      <c r="L53" s="474">
        <v>23376242.400136083</v>
      </c>
      <c r="M53" s="474">
        <v>24791558.446233012</v>
      </c>
      <c r="N53" s="474">
        <v>25440261.732515786</v>
      </c>
      <c r="O53" s="474">
        <v>27443252.940110646</v>
      </c>
      <c r="P53" s="474">
        <v>28277396.973548613</v>
      </c>
      <c r="Q53" s="474">
        <v>29130135.550509922</v>
      </c>
      <c r="R53" s="474">
        <v>29393869.467099406</v>
      </c>
      <c r="S53" s="474">
        <v>30009219.795627479</v>
      </c>
      <c r="T53" s="615">
        <v>30740169.651526969</v>
      </c>
      <c r="U53" s="615">
        <v>31747926.925749999</v>
      </c>
      <c r="V53" s="615">
        <v>19411589.605999999</v>
      </c>
      <c r="W53" s="615"/>
      <c r="X53" s="615"/>
      <c r="Y53" s="615"/>
      <c r="Z53" s="615"/>
      <c r="AA53" s="615"/>
      <c r="AB53" s="615"/>
    </row>
    <row r="54" spans="1:28">
      <c r="U54" s="469"/>
      <c r="V54" s="469"/>
      <c r="W54" s="469"/>
      <c r="X54" s="469"/>
      <c r="Y54" s="469"/>
      <c r="Z54" s="469"/>
      <c r="AA54" s="469"/>
      <c r="AB54" s="469"/>
    </row>
    <row r="55" spans="1:28">
      <c r="U55" s="13"/>
      <c r="V55" s="13"/>
      <c r="W55" s="13"/>
      <c r="X55" s="13"/>
      <c r="Y55" s="13"/>
      <c r="Z55" s="13"/>
      <c r="AA55" s="13"/>
      <c r="AB55" s="13"/>
    </row>
    <row r="56" spans="1:28">
      <c r="U56" s="13"/>
      <c r="V56" s="13"/>
      <c r="W56" s="13"/>
      <c r="X56" s="13"/>
      <c r="Y56" s="13"/>
      <c r="Z56" s="13"/>
      <c r="AA56" s="13"/>
      <c r="AB56" s="13"/>
    </row>
    <row r="57" spans="1:28">
      <c r="U57" s="135"/>
      <c r="V57" s="13"/>
      <c r="W57" s="13"/>
      <c r="X57" s="13"/>
      <c r="Y57" s="13"/>
      <c r="Z57" s="13"/>
      <c r="AA57" s="13"/>
      <c r="AB57" s="13"/>
    </row>
    <row r="60" spans="1:28">
      <c r="Z60" s="13"/>
    </row>
    <row r="76" spans="18:18" ht="21">
      <c r="R76" s="1"/>
    </row>
    <row r="77" spans="18:18" ht="21">
      <c r="R77" s="1"/>
    </row>
    <row r="78" spans="18:18" ht="21">
      <c r="R78" s="1"/>
    </row>
    <row r="79" spans="18:18" ht="21">
      <c r="R79" s="1"/>
    </row>
    <row r="80" spans="18:18" ht="21">
      <c r="R80" s="1"/>
    </row>
    <row r="81" spans="18:18" ht="21">
      <c r="R81" s="1"/>
    </row>
    <row r="82" spans="18:18" ht="21">
      <c r="R82" s="1"/>
    </row>
    <row r="83" spans="18:18" ht="21">
      <c r="R83" s="1"/>
    </row>
    <row r="84" spans="18:18" ht="21">
      <c r="R84" s="1"/>
    </row>
    <row r="85" spans="18:18" ht="21">
      <c r="R85" s="1" t="s">
        <v>773</v>
      </c>
    </row>
  </sheetData>
  <mergeCells count="8">
    <mergeCell ref="O17:P17"/>
    <mergeCell ref="O19:P19"/>
    <mergeCell ref="O2:P2"/>
    <mergeCell ref="O4:P4"/>
    <mergeCell ref="O9:P9"/>
    <mergeCell ref="O11:P11"/>
    <mergeCell ref="O12:P12"/>
    <mergeCell ref="O13:P13"/>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pageSetUpPr fitToPage="1"/>
  </sheetPr>
  <dimension ref="A1:S605"/>
  <sheetViews>
    <sheetView showGridLines="0" tabSelected="1" topLeftCell="A110" zoomScale="40" zoomScaleNormal="40" zoomScaleSheetLayoutView="50" workbookViewId="0">
      <selection activeCell="C114" sqref="C114"/>
    </sheetView>
  </sheetViews>
  <sheetFormatPr defaultColWidth="9.125" defaultRowHeight="15.75"/>
  <cols>
    <col min="1" max="1" width="10.5" customWidth="1"/>
    <col min="2" max="2" width="9.125" customWidth="1"/>
    <col min="3" max="3" width="26.125" customWidth="1"/>
    <col min="4" max="4" width="54.625" customWidth="1"/>
    <col min="5" max="11" width="24.125" customWidth="1"/>
    <col min="12" max="12" width="17.125" customWidth="1"/>
    <col min="13" max="13" width="10.625" bestFit="1" customWidth="1"/>
    <col min="14" max="14" width="10.125" customWidth="1"/>
    <col min="15" max="18" width="7.625" customWidth="1"/>
    <col min="19" max="19" width="14.125" customWidth="1"/>
  </cols>
  <sheetData>
    <row r="1" spans="1:13" ht="26.25">
      <c r="A1" s="108" t="s">
        <v>1321</v>
      </c>
      <c r="B1" s="2"/>
      <c r="C1" s="2"/>
      <c r="D1" s="2"/>
      <c r="E1" s="2"/>
      <c r="F1" s="2"/>
      <c r="G1" s="2"/>
      <c r="H1" s="2"/>
      <c r="I1" s="2"/>
      <c r="J1" s="100" t="s">
        <v>496</v>
      </c>
      <c r="K1" s="2"/>
    </row>
    <row r="2" spans="1:13" ht="21">
      <c r="H2" s="1"/>
    </row>
    <row r="3" spans="1:13" ht="21">
      <c r="H3" s="1"/>
    </row>
    <row r="4" spans="1:13" ht="21">
      <c r="H4" s="1"/>
    </row>
    <row r="6" spans="1:13" ht="23.25">
      <c r="D6" s="315" t="s">
        <v>101</v>
      </c>
      <c r="E6" s="268">
        <v>2024</v>
      </c>
      <c r="F6" s="75">
        <v>2025</v>
      </c>
      <c r="G6" s="75">
        <v>2026</v>
      </c>
      <c r="H6" s="75">
        <v>2027</v>
      </c>
      <c r="I6" s="75">
        <v>2028</v>
      </c>
      <c r="J6" s="75">
        <v>2029</v>
      </c>
      <c r="K6" s="75">
        <v>2030</v>
      </c>
    </row>
    <row r="7" spans="1:13" ht="23.25">
      <c r="B7" s="101">
        <v>101</v>
      </c>
      <c r="D7" s="390" t="s">
        <v>1017</v>
      </c>
      <c r="E7" s="387">
        <v>388090.82724352228</v>
      </c>
      <c r="F7" s="387">
        <v>329748.87187813362</v>
      </c>
      <c r="G7" s="387">
        <v>367440.85195607168</v>
      </c>
      <c r="H7" s="387">
        <v>459308.2519108752</v>
      </c>
      <c r="I7" s="387">
        <v>399762.92639707343</v>
      </c>
      <c r="J7" s="387">
        <v>413355.55997598136</v>
      </c>
      <c r="K7" s="387">
        <v>427411.96366480127</v>
      </c>
      <c r="M7" s="13"/>
    </row>
    <row r="8" spans="1:13" ht="23.25">
      <c r="B8" s="101">
        <v>103</v>
      </c>
      <c r="D8" s="390" t="s">
        <v>1016</v>
      </c>
      <c r="E8" s="387">
        <v>1194683.7813541365</v>
      </c>
      <c r="F8" s="387">
        <v>1209202.2822133848</v>
      </c>
      <c r="G8" s="387">
        <v>1277467.0173435276</v>
      </c>
      <c r="H8" s="387">
        <v>1338396.3523062111</v>
      </c>
      <c r="I8" s="387">
        <v>1393731.8331120072</v>
      </c>
      <c r="J8" s="387">
        <v>1441731.6206526584</v>
      </c>
      <c r="K8" s="387">
        <v>1491387.9759586842</v>
      </c>
      <c r="M8" s="13"/>
    </row>
    <row r="9" spans="1:13" ht="23.25">
      <c r="B9" s="101">
        <v>104</v>
      </c>
      <c r="D9" s="390" t="s">
        <v>436</v>
      </c>
      <c r="E9" s="387">
        <v>526469.57309969899</v>
      </c>
      <c r="F9" s="387">
        <v>606177.06419362046</v>
      </c>
      <c r="G9" s="387">
        <v>640089.05229523766</v>
      </c>
      <c r="H9" s="387">
        <v>670405.24169499951</v>
      </c>
      <c r="I9" s="387">
        <v>697982.14917590492</v>
      </c>
      <c r="J9" s="387">
        <v>721963.75478586322</v>
      </c>
      <c r="K9" s="387">
        <v>746771.28350383416</v>
      </c>
      <c r="M9" s="13"/>
    </row>
    <row r="10" spans="1:13" ht="23.25">
      <c r="B10" s="101">
        <v>105</v>
      </c>
      <c r="D10" s="390" t="s">
        <v>1041</v>
      </c>
      <c r="E10" s="387">
        <v>624117.06527700042</v>
      </c>
      <c r="F10" s="387">
        <v>606177.06419362046</v>
      </c>
      <c r="G10" s="387">
        <v>640089.05229523766</v>
      </c>
      <c r="H10" s="387">
        <v>670405.24169499951</v>
      </c>
      <c r="I10" s="387">
        <v>697982.14917590492</v>
      </c>
      <c r="J10" s="387">
        <v>721963.75478586322</v>
      </c>
      <c r="K10" s="387">
        <v>746771.28350383416</v>
      </c>
      <c r="M10" s="13"/>
    </row>
    <row r="11" spans="1:13" ht="23.25">
      <c r="B11" s="101">
        <v>106</v>
      </c>
      <c r="D11" s="390" t="s">
        <v>1042</v>
      </c>
      <c r="E11" s="387">
        <v>434135</v>
      </c>
      <c r="F11" s="387">
        <v>398909.05000000005</v>
      </c>
      <c r="G11" s="387">
        <v>574137.85194002977</v>
      </c>
      <c r="H11" s="387">
        <v>599468.21810703119</v>
      </c>
      <c r="I11" s="387">
        <v>622897.07409065682</v>
      </c>
      <c r="J11" s="387">
        <v>643802.93246143311</v>
      </c>
      <c r="K11" s="387">
        <v>665413.62969851459</v>
      </c>
      <c r="M11" s="13"/>
    </row>
    <row r="12" spans="1:13" ht="23.25">
      <c r="B12" s="101">
        <v>107</v>
      </c>
      <c r="D12" s="390" t="s">
        <v>1043</v>
      </c>
      <c r="E12" s="387">
        <v>572842.16620829352</v>
      </c>
      <c r="F12" s="387">
        <v>590277.43119454221</v>
      </c>
      <c r="G12" s="387">
        <v>683022.96353835019</v>
      </c>
      <c r="H12" s="387">
        <v>706610.89663266018</v>
      </c>
      <c r="I12" s="387">
        <v>729889.58679895836</v>
      </c>
      <c r="J12" s="387">
        <v>752634.09361663728</v>
      </c>
      <c r="K12" s="387">
        <v>776090.60931132641</v>
      </c>
      <c r="M12" s="13"/>
    </row>
    <row r="13" spans="1:13" ht="23.25">
      <c r="B13" s="101">
        <v>108</v>
      </c>
      <c r="D13" s="390" t="s">
        <v>1044</v>
      </c>
      <c r="E13" s="387">
        <v>1894558.7676915852</v>
      </c>
      <c r="F13" s="387">
        <v>1987059.1687225034</v>
      </c>
      <c r="G13" s="387">
        <v>2084474.400064359</v>
      </c>
      <c r="H13" s="387">
        <v>2173723.0745042837</v>
      </c>
      <c r="I13" s="387">
        <v>2256878.3776976168</v>
      </c>
      <c r="J13" s="387">
        <v>2331897.364457509</v>
      </c>
      <c r="K13" s="387">
        <v>2409422.8630602118</v>
      </c>
      <c r="M13" s="13"/>
    </row>
    <row r="14" spans="1:13" ht="23.25">
      <c r="B14" s="101">
        <v>109</v>
      </c>
      <c r="D14" s="390" t="s">
        <v>1045</v>
      </c>
      <c r="E14" s="387">
        <v>18457647.885491285</v>
      </c>
      <c r="F14" s="387">
        <v>19529714.400195748</v>
      </c>
      <c r="G14" s="387">
        <v>20665043.135029722</v>
      </c>
      <c r="H14" s="387">
        <v>21673263.456412479</v>
      </c>
      <c r="I14" s="387">
        <v>22584254.689021748</v>
      </c>
      <c r="J14" s="387">
        <v>23368064.534601834</v>
      </c>
      <c r="K14" s="387">
        <v>24179108.552721158</v>
      </c>
      <c r="M14" s="13"/>
    </row>
    <row r="15" spans="1:13" ht="23.25">
      <c r="B15" s="101">
        <v>110</v>
      </c>
      <c r="D15" s="390" t="s">
        <v>1046</v>
      </c>
      <c r="E15" s="387">
        <v>7691033.3240779601</v>
      </c>
      <c r="F15" s="387">
        <v>8147095.8143217824</v>
      </c>
      <c r="G15" s="387">
        <v>8630360.0687042084</v>
      </c>
      <c r="H15" s="387">
        <v>9058059.1792652924</v>
      </c>
      <c r="I15" s="387">
        <v>9443173.0285334848</v>
      </c>
      <c r="J15" s="387">
        <v>9772671.2186696157</v>
      </c>
      <c r="K15" s="387">
        <v>10113671.459484635</v>
      </c>
      <c r="M15" s="13"/>
    </row>
    <row r="16" spans="1:13" ht="23.25">
      <c r="B16" s="101">
        <v>111</v>
      </c>
      <c r="D16" s="390" t="s">
        <v>1047</v>
      </c>
      <c r="E16" s="387">
        <v>0</v>
      </c>
      <c r="F16" s="387">
        <v>0</v>
      </c>
      <c r="G16" s="387">
        <v>0</v>
      </c>
      <c r="H16" s="387">
        <v>0</v>
      </c>
      <c r="I16" s="387">
        <v>0</v>
      </c>
      <c r="J16" s="387">
        <v>0</v>
      </c>
      <c r="K16" s="387">
        <v>0</v>
      </c>
      <c r="M16" s="13"/>
    </row>
    <row r="17" spans="2:13" ht="23.25">
      <c r="B17" s="101">
        <v>112</v>
      </c>
      <c r="D17" s="390" t="s">
        <v>1048</v>
      </c>
      <c r="E17" s="387">
        <v>785803.95945087075</v>
      </c>
      <c r="F17" s="387">
        <v>830723.66678976628</v>
      </c>
      <c r="G17" s="387">
        <v>878271.70066215098</v>
      </c>
      <c r="H17" s="387">
        <v>920609.12054922432</v>
      </c>
      <c r="I17" s="387">
        <v>958967.09875527839</v>
      </c>
      <c r="J17" s="387">
        <v>992112.90881085605</v>
      </c>
      <c r="K17" s="387">
        <v>1026406.2810663534</v>
      </c>
      <c r="M17" s="13"/>
    </row>
    <row r="18" spans="2:13" ht="23.25">
      <c r="B18" s="101">
        <v>113</v>
      </c>
      <c r="D18" s="390" t="s">
        <v>1049</v>
      </c>
      <c r="E18" s="387">
        <v>1379604.4569004881</v>
      </c>
      <c r="F18" s="387">
        <v>1462380.7243145173</v>
      </c>
      <c r="G18" s="387">
        <v>1550123.5677733887</v>
      </c>
      <c r="H18" s="387">
        <v>1627629.7461620583</v>
      </c>
      <c r="I18" s="387">
        <v>1697282.4414781095</v>
      </c>
      <c r="J18" s="387">
        <v>1756687.3269298431</v>
      </c>
      <c r="K18" s="387">
        <v>1818171.3833723874</v>
      </c>
      <c r="M18" s="13"/>
    </row>
    <row r="19" spans="2:13" ht="23.25">
      <c r="B19" s="101">
        <v>114</v>
      </c>
      <c r="D19" s="390" t="s">
        <v>1236</v>
      </c>
      <c r="E19" s="387">
        <v>4696150.6269077752</v>
      </c>
      <c r="F19" s="387">
        <v>4644829.6645222418</v>
      </c>
      <c r="G19" s="387">
        <v>4911379.3443935765</v>
      </c>
      <c r="H19" s="387">
        <v>5150926.7256132551</v>
      </c>
      <c r="I19" s="387">
        <v>5367387.6413436616</v>
      </c>
      <c r="J19" s="387">
        <v>5553649.1336438395</v>
      </c>
      <c r="K19" s="387">
        <v>5746381.865920119</v>
      </c>
      <c r="M19" s="13"/>
    </row>
    <row r="20" spans="2:13" ht="23.25">
      <c r="B20" s="101">
        <v>115</v>
      </c>
      <c r="D20" s="390" t="s">
        <v>1235</v>
      </c>
      <c r="E20" s="387">
        <v>0</v>
      </c>
      <c r="F20" s="387">
        <v>0</v>
      </c>
      <c r="G20" s="387">
        <v>0</v>
      </c>
      <c r="H20" s="387">
        <v>0</v>
      </c>
      <c r="I20" s="387">
        <v>0</v>
      </c>
      <c r="J20" s="387">
        <v>0</v>
      </c>
      <c r="K20" s="387">
        <v>0</v>
      </c>
      <c r="M20" s="13"/>
    </row>
    <row r="21" spans="2:13" ht="21">
      <c r="D21" s="749" t="s">
        <v>101</v>
      </c>
      <c r="E21" s="750">
        <v>38645137.43370261</v>
      </c>
      <c r="F21" s="750">
        <v>40342295.202539861</v>
      </c>
      <c r="G21" s="750">
        <v>42901899.005995855</v>
      </c>
      <c r="H21" s="750">
        <v>45048805.504853368</v>
      </c>
      <c r="I21" s="750">
        <v>46850188.995580405</v>
      </c>
      <c r="J21" s="750">
        <v>48470534.203391939</v>
      </c>
      <c r="K21" s="750">
        <v>50147009.15126586</v>
      </c>
      <c r="L21" s="314"/>
      <c r="M21" s="13"/>
    </row>
    <row r="22" spans="2:13" ht="18.75">
      <c r="D22" s="388" t="s">
        <v>1020</v>
      </c>
      <c r="E22" s="389"/>
      <c r="F22" s="751">
        <v>4.3916463533058919E-2</v>
      </c>
      <c r="G22" s="751">
        <v>6.3447153678426474E-2</v>
      </c>
      <c r="H22" s="751">
        <v>5.0042225369964791E-2</v>
      </c>
      <c r="I22" s="751">
        <v>3.9987375259771619E-2</v>
      </c>
      <c r="J22" s="751">
        <v>3.4585670678177818E-2</v>
      </c>
      <c r="K22" s="751">
        <v>3.4587507140711508E-2</v>
      </c>
      <c r="L22" s="314"/>
      <c r="M22" s="13"/>
    </row>
    <row r="24" spans="2:13" ht="23.25">
      <c r="D24" s="315" t="s">
        <v>1019</v>
      </c>
      <c r="E24" s="75">
        <v>2024</v>
      </c>
      <c r="F24" s="75">
        <v>2025</v>
      </c>
      <c r="G24" s="75">
        <v>2026</v>
      </c>
      <c r="H24" s="75">
        <v>2027</v>
      </c>
      <c r="I24" s="75">
        <v>2028</v>
      </c>
      <c r="J24" s="75">
        <v>2029</v>
      </c>
      <c r="K24" s="75">
        <v>2030</v>
      </c>
    </row>
    <row r="25" spans="2:13" ht="23.25">
      <c r="B25" s="4">
        <v>101</v>
      </c>
      <c r="D25" s="390" t="s">
        <v>1017</v>
      </c>
      <c r="E25" s="387">
        <v>242177.32724352225</v>
      </c>
      <c r="F25" s="387">
        <v>256707.96687813362</v>
      </c>
      <c r="G25" s="387">
        <v>292208.71980607166</v>
      </c>
      <c r="H25" s="387">
        <v>306819.15579637524</v>
      </c>
      <c r="I25" s="387">
        <v>319949.15739913844</v>
      </c>
      <c r="J25" s="387">
        <v>331147.37790810829</v>
      </c>
      <c r="K25" s="387">
        <v>342737.53613489203</v>
      </c>
    </row>
    <row r="26" spans="2:13" ht="23.25">
      <c r="B26" s="4">
        <v>103</v>
      </c>
      <c r="D26" s="390" t="s">
        <v>1016</v>
      </c>
      <c r="E26" s="387">
        <v>1005932.9139541364</v>
      </c>
      <c r="F26" s="387">
        <v>1066288.8887913846</v>
      </c>
      <c r="G26" s="387">
        <v>1130266.2221188676</v>
      </c>
      <c r="H26" s="387">
        <v>1186779.5332248113</v>
      </c>
      <c r="I26" s="387">
        <v>1237566.5094581654</v>
      </c>
      <c r="J26" s="387">
        <v>1280881.3372892013</v>
      </c>
      <c r="K26" s="387">
        <v>1325712.1840943233</v>
      </c>
    </row>
    <row r="27" spans="2:13" ht="23.25">
      <c r="B27" s="4">
        <v>104</v>
      </c>
      <c r="D27" s="390" t="s">
        <v>436</v>
      </c>
      <c r="E27" s="387">
        <v>226902.07309969899</v>
      </c>
      <c r="F27" s="387">
        <v>524222.53919362044</v>
      </c>
      <c r="G27" s="387">
        <v>555675.89154523762</v>
      </c>
      <c r="H27" s="387">
        <v>583459.68612249952</v>
      </c>
      <c r="I27" s="387">
        <v>608428.22693622997</v>
      </c>
      <c r="J27" s="387">
        <v>629723.214878998</v>
      </c>
      <c r="K27" s="387">
        <v>651763.527399763</v>
      </c>
    </row>
    <row r="28" spans="2:13" ht="23.25">
      <c r="B28" s="4">
        <v>105</v>
      </c>
      <c r="D28" s="390" t="s">
        <v>1041</v>
      </c>
      <c r="E28" s="387">
        <v>494549.56527700042</v>
      </c>
      <c r="F28" s="387">
        <v>524222.53919362044</v>
      </c>
      <c r="G28" s="387">
        <v>555675.89154523762</v>
      </c>
      <c r="H28" s="387">
        <v>583459.68612249952</v>
      </c>
      <c r="I28" s="387">
        <v>608428.22693622997</v>
      </c>
      <c r="J28" s="387">
        <v>629723.214878998</v>
      </c>
      <c r="K28" s="387">
        <v>651763.527399763</v>
      </c>
    </row>
    <row r="29" spans="2:13" ht="23.25">
      <c r="B29" s="4">
        <v>106</v>
      </c>
      <c r="D29" s="390" t="s">
        <v>1042</v>
      </c>
      <c r="E29" s="387">
        <v>0</v>
      </c>
      <c r="F29" s="387">
        <v>0</v>
      </c>
      <c r="G29" s="387">
        <v>405311.53044002969</v>
      </c>
      <c r="H29" s="387">
        <v>425577.10696203122</v>
      </c>
      <c r="I29" s="387">
        <v>443789.2296113068</v>
      </c>
      <c r="J29" s="387">
        <v>459321.85264770256</v>
      </c>
      <c r="K29" s="387">
        <v>475398.11749037215</v>
      </c>
    </row>
    <row r="30" spans="2:13" ht="23.25">
      <c r="B30" s="4">
        <v>107</v>
      </c>
      <c r="D30" s="390" t="s">
        <v>1043</v>
      </c>
      <c r="E30" s="387">
        <v>0</v>
      </c>
      <c r="F30" s="387">
        <v>0</v>
      </c>
      <c r="G30" s="387">
        <v>154862.20940797159</v>
      </c>
      <c r="H30" s="387">
        <v>162605.31987837018</v>
      </c>
      <c r="I30" s="387">
        <v>169563.84274203959</v>
      </c>
      <c r="J30" s="387">
        <v>175498.57723801097</v>
      </c>
      <c r="K30" s="387">
        <v>181641.02744134134</v>
      </c>
    </row>
    <row r="31" spans="2:13" ht="23.25">
      <c r="B31" s="4">
        <v>108</v>
      </c>
      <c r="D31" s="390" t="s">
        <v>1044</v>
      </c>
      <c r="E31" s="387">
        <v>1188787.9333390114</v>
      </c>
      <c r="F31" s="387">
        <v>1260115.2093393523</v>
      </c>
      <c r="G31" s="387">
        <v>1335722.1218997133</v>
      </c>
      <c r="H31" s="387">
        <v>1402508.2279946988</v>
      </c>
      <c r="I31" s="387">
        <v>1462527.0857927443</v>
      </c>
      <c r="J31" s="387">
        <v>1513715.5337954904</v>
      </c>
      <c r="K31" s="387">
        <v>1566695.5774783322</v>
      </c>
    </row>
    <row r="32" spans="2:13" ht="23.25">
      <c r="B32" s="4">
        <v>109</v>
      </c>
      <c r="D32" s="390" t="s">
        <v>1045</v>
      </c>
      <c r="E32" s="387">
        <v>17277902.604657359</v>
      </c>
      <c r="F32" s="387">
        <v>18314576.760936804</v>
      </c>
      <c r="G32" s="387">
        <v>19413451.366593011</v>
      </c>
      <c r="H32" s="387">
        <v>20384123.934922665</v>
      </c>
      <c r="I32" s="387">
        <v>21256440.98188724</v>
      </c>
      <c r="J32" s="387">
        <v>22000416.416253291</v>
      </c>
      <c r="K32" s="387">
        <v>22770430.990822159</v>
      </c>
    </row>
    <row r="33" spans="2:14" ht="23.25">
      <c r="B33" s="4">
        <v>110</v>
      </c>
      <c r="D33" s="390" t="s">
        <v>1046</v>
      </c>
      <c r="E33" s="387">
        <v>7511049.6840494126</v>
      </c>
      <c r="F33" s="387">
        <v>7961712.6650923779</v>
      </c>
      <c r="G33" s="387">
        <v>8439415.424997922</v>
      </c>
      <c r="H33" s="387">
        <v>8861386.1962478179</v>
      </c>
      <c r="I33" s="387">
        <v>9240599.8560254853</v>
      </c>
      <c r="J33" s="387">
        <v>9564020.8509863764</v>
      </c>
      <c r="K33" s="387">
        <v>9898761.5807708986</v>
      </c>
    </row>
    <row r="34" spans="2:14" ht="23.25">
      <c r="B34" s="4">
        <v>111</v>
      </c>
      <c r="D34" s="390" t="s">
        <v>1047</v>
      </c>
      <c r="E34" s="387">
        <v>0</v>
      </c>
      <c r="F34" s="387">
        <v>0</v>
      </c>
      <c r="G34" s="387">
        <v>0</v>
      </c>
      <c r="H34" s="387">
        <v>0</v>
      </c>
      <c r="I34" s="387">
        <v>0</v>
      </c>
      <c r="J34" s="387">
        <v>0</v>
      </c>
      <c r="K34" s="387">
        <v>0</v>
      </c>
    </row>
    <row r="35" spans="2:14" ht="23.25">
      <c r="B35" s="4">
        <v>112</v>
      </c>
      <c r="D35" s="390" t="s">
        <v>1048</v>
      </c>
      <c r="E35" s="387">
        <v>711519.61851231474</v>
      </c>
      <c r="F35" s="387">
        <v>754210.79562305356</v>
      </c>
      <c r="G35" s="387">
        <v>799463.44336043682</v>
      </c>
      <c r="H35" s="387">
        <v>839436.61552845873</v>
      </c>
      <c r="I35" s="387">
        <v>875359.41858388984</v>
      </c>
      <c r="J35" s="387">
        <v>905996.9982343259</v>
      </c>
      <c r="K35" s="387">
        <v>937706.89317252731</v>
      </c>
    </row>
    <row r="36" spans="2:14" ht="23.25">
      <c r="B36" s="4">
        <v>113</v>
      </c>
      <c r="D36" s="390" t="s">
        <v>1049</v>
      </c>
      <c r="E36" s="387">
        <v>1379604.4569004881</v>
      </c>
      <c r="F36" s="387">
        <v>1462380.7243145173</v>
      </c>
      <c r="G36" s="387">
        <v>1550123.5677733887</v>
      </c>
      <c r="H36" s="387">
        <v>1627629.7461620583</v>
      </c>
      <c r="I36" s="387">
        <v>1697282.4414781095</v>
      </c>
      <c r="J36" s="387">
        <v>1756687.3269298431</v>
      </c>
      <c r="K36" s="387">
        <v>1818171.3833723874</v>
      </c>
    </row>
    <row r="37" spans="2:14" ht="23.25">
      <c r="B37" s="4">
        <v>114</v>
      </c>
      <c r="D37" s="390" t="s">
        <v>1236</v>
      </c>
      <c r="E37" s="387">
        <v>4103150.6269077756</v>
      </c>
      <c r="F37" s="387">
        <v>4349339.6645222418</v>
      </c>
      <c r="G37" s="387">
        <v>4610300.0443935767</v>
      </c>
      <c r="H37" s="387">
        <v>4840815.0466132555</v>
      </c>
      <c r="I37" s="387">
        <v>5047972.6119736619</v>
      </c>
      <c r="J37" s="387">
        <v>5224651.6533927396</v>
      </c>
      <c r="K37" s="387">
        <v>5407514.4612614857</v>
      </c>
    </row>
    <row r="38" spans="2:14" ht="23.25">
      <c r="B38" s="4">
        <v>115</v>
      </c>
      <c r="D38" s="390" t="s">
        <v>1235</v>
      </c>
      <c r="E38" s="387">
        <v>0</v>
      </c>
      <c r="F38" s="387">
        <v>0</v>
      </c>
      <c r="G38" s="387">
        <v>0</v>
      </c>
      <c r="H38" s="387">
        <v>0</v>
      </c>
      <c r="I38" s="387">
        <v>0</v>
      </c>
      <c r="J38" s="387">
        <v>0</v>
      </c>
      <c r="K38" s="387">
        <v>0</v>
      </c>
    </row>
    <row r="39" spans="2:14" ht="28.5">
      <c r="D39" s="1040" t="s">
        <v>1023</v>
      </c>
      <c r="E39" s="1041">
        <v>34141576.803940721</v>
      </c>
      <c r="F39" s="1041">
        <v>36473777.753885105</v>
      </c>
      <c r="G39" s="1041">
        <v>39242476.433881462</v>
      </c>
      <c r="H39" s="1041">
        <v>41204600.255575538</v>
      </c>
      <c r="I39" s="1041">
        <v>42967907.588824242</v>
      </c>
      <c r="J39" s="1041">
        <v>44471784.354433082</v>
      </c>
      <c r="K39" s="1041">
        <v>46028296.806838252</v>
      </c>
    </row>
    <row r="40" spans="2:14" ht="28.5">
      <c r="D40" s="1042" t="s">
        <v>1020</v>
      </c>
      <c r="E40" s="1043"/>
      <c r="F40" s="1044">
        <v>6.8309702370723396E-2</v>
      </c>
      <c r="G40" s="1044">
        <v>7.5909292935839118E-2</v>
      </c>
      <c r="H40" s="1044">
        <v>5.0000000000000079E-2</v>
      </c>
      <c r="I40" s="1044">
        <v>4.2793943450770533E-2</v>
      </c>
      <c r="J40" s="1044">
        <v>3.4999999999999795E-2</v>
      </c>
      <c r="K40" s="1044">
        <v>3.5000000000000267E-2</v>
      </c>
    </row>
    <row r="41" spans="2:14" ht="18.75">
      <c r="D41" s="3" t="s">
        <v>1101</v>
      </c>
      <c r="E41" s="696">
        <v>34141576.803940706</v>
      </c>
      <c r="F41" s="696"/>
      <c r="G41" s="696"/>
      <c r="H41" s="696"/>
      <c r="I41" s="696"/>
      <c r="J41" s="696"/>
    </row>
    <row r="42" spans="2:14">
      <c r="E42" s="13">
        <v>0</v>
      </c>
      <c r="F42" s="13"/>
      <c r="G42" s="13"/>
      <c r="H42" s="13"/>
      <c r="I42" s="13"/>
      <c r="J42" s="13"/>
    </row>
    <row r="43" spans="2:14">
      <c r="E43" s="13"/>
    </row>
    <row r="44" spans="2:14" ht="21">
      <c r="C44" s="1" t="s">
        <v>1076</v>
      </c>
    </row>
    <row r="45" spans="2:14" ht="23.25">
      <c r="C45" s="456" t="s">
        <v>1219</v>
      </c>
      <c r="D45" s="315" t="s">
        <v>344</v>
      </c>
      <c r="E45" s="287">
        <v>2024</v>
      </c>
      <c r="F45" s="287">
        <v>2025</v>
      </c>
      <c r="G45" s="287">
        <v>2026</v>
      </c>
      <c r="H45" s="287">
        <v>2027</v>
      </c>
      <c r="I45" s="287">
        <v>2028</v>
      </c>
      <c r="J45" s="287">
        <v>2029</v>
      </c>
      <c r="K45" s="287">
        <v>2030</v>
      </c>
    </row>
    <row r="46" spans="2:14" ht="23.25">
      <c r="B46" s="4">
        <v>101</v>
      </c>
      <c r="C46" s="866">
        <v>15913.5</v>
      </c>
      <c r="D46" s="390" t="s">
        <v>1017</v>
      </c>
      <c r="E46" s="391">
        <v>145913.5</v>
      </c>
      <c r="F46" s="391">
        <v>73040.904999999999</v>
      </c>
      <c r="G46" s="391">
        <v>75232.13214999999</v>
      </c>
      <c r="H46" s="391">
        <v>152489.09611449999</v>
      </c>
      <c r="I46" s="391">
        <v>79813.768997934996</v>
      </c>
      <c r="J46" s="391">
        <v>82208.182067873058</v>
      </c>
      <c r="K46" s="391">
        <v>84674.427529909241</v>
      </c>
      <c r="N46" s="197"/>
    </row>
    <row r="47" spans="2:14" ht="23.25">
      <c r="B47" s="4">
        <v>103</v>
      </c>
      <c r="C47" s="866">
        <v>138750.86740000002</v>
      </c>
      <c r="D47" s="390" t="s">
        <v>1016</v>
      </c>
      <c r="E47" s="391">
        <v>188750.86740000002</v>
      </c>
      <c r="F47" s="391">
        <v>142913.39342200002</v>
      </c>
      <c r="G47" s="391">
        <v>147200.79522466002</v>
      </c>
      <c r="H47" s="391">
        <v>151616.81908139982</v>
      </c>
      <c r="I47" s="391">
        <v>156165.32365384183</v>
      </c>
      <c r="J47" s="391">
        <v>160850.2833634571</v>
      </c>
      <c r="K47" s="391">
        <v>165675.79186436083</v>
      </c>
      <c r="N47" s="197"/>
    </row>
    <row r="48" spans="2:14" ht="23.25">
      <c r="B48" s="4">
        <v>104</v>
      </c>
      <c r="C48" s="866">
        <v>79567.5</v>
      </c>
      <c r="D48" s="390" t="s">
        <v>436</v>
      </c>
      <c r="E48" s="391">
        <v>299567.5</v>
      </c>
      <c r="F48" s="391">
        <v>81954.525000000009</v>
      </c>
      <c r="G48" s="391">
        <v>84413.16075000001</v>
      </c>
      <c r="H48" s="391">
        <v>86945.555572500016</v>
      </c>
      <c r="I48" s="391">
        <v>89553.922239675012</v>
      </c>
      <c r="J48" s="391">
        <v>92240.539906865262</v>
      </c>
      <c r="K48" s="391">
        <v>95007.756104071217</v>
      </c>
      <c r="N48" s="197"/>
    </row>
    <row r="49" spans="2:14" ht="23.25">
      <c r="B49" s="4">
        <v>105</v>
      </c>
      <c r="C49" s="866">
        <v>79567.5</v>
      </c>
      <c r="D49" s="390" t="s">
        <v>1041</v>
      </c>
      <c r="E49" s="391">
        <v>129567.5</v>
      </c>
      <c r="F49" s="391">
        <v>81954.525000000009</v>
      </c>
      <c r="G49" s="391">
        <v>84413.16075000001</v>
      </c>
      <c r="H49" s="391">
        <v>86945.555572500016</v>
      </c>
      <c r="I49" s="391">
        <v>89553.922239675012</v>
      </c>
      <c r="J49" s="391">
        <v>92240.539906865262</v>
      </c>
      <c r="K49" s="391">
        <v>95007.756104071217</v>
      </c>
      <c r="N49" s="197"/>
    </row>
    <row r="50" spans="2:14" ht="23.25">
      <c r="B50" s="4">
        <v>106</v>
      </c>
      <c r="C50" s="866">
        <v>159135</v>
      </c>
      <c r="D50" s="390" t="s">
        <v>1042</v>
      </c>
      <c r="E50" s="391">
        <v>434135</v>
      </c>
      <c r="F50" s="391">
        <v>398909.05000000005</v>
      </c>
      <c r="G50" s="391">
        <v>168826.32150000002</v>
      </c>
      <c r="H50" s="391">
        <v>173891.11114500003</v>
      </c>
      <c r="I50" s="391">
        <v>179107.84447935002</v>
      </c>
      <c r="J50" s="391">
        <v>184481.07981373052</v>
      </c>
      <c r="K50" s="391">
        <v>190015.51220814243</v>
      </c>
      <c r="N50" s="197"/>
    </row>
    <row r="51" spans="2:14" ht="23.25">
      <c r="B51" s="4">
        <v>107</v>
      </c>
      <c r="C51" s="866">
        <v>497842.16620829346</v>
      </c>
      <c r="D51" s="390" t="s">
        <v>1043</v>
      </c>
      <c r="E51" s="391">
        <v>572842.16620829352</v>
      </c>
      <c r="F51" s="391">
        <v>590277.43119454221</v>
      </c>
      <c r="G51" s="391">
        <v>528160.7541303786</v>
      </c>
      <c r="H51" s="391">
        <v>544005.57675429003</v>
      </c>
      <c r="I51" s="391">
        <v>560325.74405691877</v>
      </c>
      <c r="J51" s="391">
        <v>577135.51637862634</v>
      </c>
      <c r="K51" s="391">
        <v>594449.58186998509</v>
      </c>
      <c r="N51" s="197"/>
    </row>
    <row r="52" spans="2:14" ht="23.25">
      <c r="B52" s="4">
        <v>122</v>
      </c>
      <c r="C52" s="866">
        <v>705770.83435257385</v>
      </c>
      <c r="D52" s="390" t="s">
        <v>1044</v>
      </c>
      <c r="E52" s="391">
        <v>705770.83435257385</v>
      </c>
      <c r="F52" s="391">
        <v>726943.95938315103</v>
      </c>
      <c r="G52" s="391">
        <v>748752.27816464554</v>
      </c>
      <c r="H52" s="391">
        <v>771214.84650958492</v>
      </c>
      <c r="I52" s="391">
        <v>794351.29190487252</v>
      </c>
      <c r="J52" s="391">
        <v>818181.83066201874</v>
      </c>
      <c r="K52" s="391">
        <v>842727.28558187932</v>
      </c>
      <c r="N52" s="197"/>
    </row>
    <row r="53" spans="2:14" ht="23.25">
      <c r="B53" s="4">
        <v>109</v>
      </c>
      <c r="C53" s="866">
        <v>1179745.2808339265</v>
      </c>
      <c r="D53" s="390" t="s">
        <v>1045</v>
      </c>
      <c r="E53" s="391">
        <v>1179745.2808339265</v>
      </c>
      <c r="F53" s="391">
        <v>1215137.6392589444</v>
      </c>
      <c r="G53" s="391">
        <v>1251591.7684367127</v>
      </c>
      <c r="H53" s="391">
        <v>1289139.5214898142</v>
      </c>
      <c r="I53" s="391">
        <v>1327813.7071345085</v>
      </c>
      <c r="J53" s="391">
        <v>1367648.1183485438</v>
      </c>
      <c r="K53" s="391">
        <v>1408677.5618990001</v>
      </c>
      <c r="M53" t="s">
        <v>1028</v>
      </c>
      <c r="N53" s="197"/>
    </row>
    <row r="54" spans="2:14" ht="23.25">
      <c r="B54" s="4">
        <v>110</v>
      </c>
      <c r="C54" s="866">
        <v>179983.64002854761</v>
      </c>
      <c r="D54" s="390" t="s">
        <v>1046</v>
      </c>
      <c r="E54" s="391">
        <v>179983.64002854761</v>
      </c>
      <c r="F54" s="391">
        <v>185383.14922940405</v>
      </c>
      <c r="G54" s="391">
        <v>190944.64370628618</v>
      </c>
      <c r="H54" s="391">
        <v>196672.98301747476</v>
      </c>
      <c r="I54" s="391">
        <v>202573.172507999</v>
      </c>
      <c r="J54" s="391">
        <v>208650.36768323896</v>
      </c>
      <c r="K54" s="391">
        <v>214909.87871373614</v>
      </c>
      <c r="N54" s="197"/>
    </row>
    <row r="55" spans="2:14" ht="23.25">
      <c r="B55" s="4">
        <v>111</v>
      </c>
      <c r="C55" s="866">
        <v>20833.639898315952</v>
      </c>
      <c r="D55" s="390" t="s">
        <v>1047</v>
      </c>
      <c r="E55" s="391">
        <v>0</v>
      </c>
      <c r="F55" s="391">
        <v>0</v>
      </c>
      <c r="G55" s="391">
        <v>0</v>
      </c>
      <c r="H55" s="391">
        <v>0</v>
      </c>
      <c r="I55" s="391">
        <v>0</v>
      </c>
      <c r="J55" s="391">
        <v>0</v>
      </c>
      <c r="K55" s="391">
        <v>0</v>
      </c>
      <c r="N55" s="197"/>
    </row>
    <row r="56" spans="2:14" ht="23.25">
      <c r="B56" s="4">
        <v>112</v>
      </c>
      <c r="C56" s="866">
        <v>74284.340938556037</v>
      </c>
      <c r="D56" s="390" t="s">
        <v>1048</v>
      </c>
      <c r="E56" s="391">
        <v>74284.340938556037</v>
      </c>
      <c r="F56" s="391">
        <v>76512.871166712721</v>
      </c>
      <c r="G56" s="391">
        <v>78808.257301714111</v>
      </c>
      <c r="H56" s="391">
        <v>81172.505020765529</v>
      </c>
      <c r="I56" s="391">
        <v>83607.680171388492</v>
      </c>
      <c r="J56" s="391">
        <v>86115.91057653015</v>
      </c>
      <c r="K56" s="391">
        <v>88699.38789382606</v>
      </c>
      <c r="N56" s="197"/>
    </row>
    <row r="57" spans="2:14" ht="23.25">
      <c r="B57" s="4">
        <v>113</v>
      </c>
      <c r="C57" s="372"/>
      <c r="D57" s="390" t="s">
        <v>1049</v>
      </c>
      <c r="E57" s="391">
        <v>0</v>
      </c>
      <c r="F57" s="391">
        <v>0</v>
      </c>
      <c r="G57" s="391">
        <v>0</v>
      </c>
      <c r="H57" s="391">
        <v>0</v>
      </c>
      <c r="I57" s="391">
        <v>0</v>
      </c>
      <c r="J57" s="391">
        <v>0</v>
      </c>
      <c r="K57" s="391">
        <v>0</v>
      </c>
      <c r="N57" s="197"/>
    </row>
    <row r="58" spans="2:14" ht="23.25">
      <c r="B58" s="4">
        <v>114</v>
      </c>
      <c r="C58" s="372"/>
      <c r="D58" s="390" t="s">
        <v>1236</v>
      </c>
      <c r="E58" s="391">
        <v>593000</v>
      </c>
      <c r="F58" s="391">
        <v>295490</v>
      </c>
      <c r="G58" s="391">
        <v>301079.3</v>
      </c>
      <c r="H58" s="391">
        <v>310111.67899999995</v>
      </c>
      <c r="I58" s="391">
        <v>319415.02937</v>
      </c>
      <c r="J58" s="391">
        <v>328997.48025109997</v>
      </c>
      <c r="K58" s="391">
        <v>338867.40465863299</v>
      </c>
      <c r="N58" s="197"/>
    </row>
    <row r="59" spans="2:14" ht="23.25">
      <c r="B59" s="4">
        <v>115</v>
      </c>
      <c r="C59" s="372"/>
      <c r="D59" s="390" t="s">
        <v>1235</v>
      </c>
      <c r="E59" s="391">
        <v>0</v>
      </c>
      <c r="F59" s="391">
        <v>0</v>
      </c>
      <c r="G59" s="391">
        <v>0</v>
      </c>
      <c r="H59" s="391">
        <v>0</v>
      </c>
      <c r="I59" s="391">
        <v>0</v>
      </c>
      <c r="J59" s="391">
        <v>0</v>
      </c>
      <c r="K59" s="391">
        <v>0</v>
      </c>
      <c r="N59" s="197"/>
    </row>
    <row r="60" spans="2:14" ht="28.5">
      <c r="D60" s="1040" t="s">
        <v>99</v>
      </c>
      <c r="E60" s="1041">
        <v>4503560.629761897</v>
      </c>
      <c r="F60" s="1041">
        <v>3868517.4486547546</v>
      </c>
      <c r="G60" s="1041">
        <v>3659422.5721143973</v>
      </c>
      <c r="H60" s="1041">
        <v>3844205.2492778292</v>
      </c>
      <c r="I60" s="1041">
        <v>3882281.406756164</v>
      </c>
      <c r="J60" s="1041">
        <v>3998749.848958849</v>
      </c>
      <c r="K60" s="1041">
        <v>4118712.3444276145</v>
      </c>
    </row>
    <row r="61" spans="2:14" ht="28.5">
      <c r="D61" s="1042" t="s">
        <v>1020</v>
      </c>
      <c r="E61" s="1043"/>
      <c r="F61" s="1045">
        <v>-0.14100913328676939</v>
      </c>
      <c r="G61" s="1045">
        <v>-5.4050389927301039E-2</v>
      </c>
      <c r="H61" s="1045">
        <v>5.0495036722874372E-2</v>
      </c>
      <c r="I61" s="1045">
        <v>9.9048190742385099E-3</v>
      </c>
      <c r="J61" s="1045">
        <v>3.0000000000000002E-2</v>
      </c>
      <c r="K61" s="1045">
        <v>3.0000000000000006E-2</v>
      </c>
    </row>
    <row r="62" spans="2:14">
      <c r="C62" s="77"/>
      <c r="D62" s="5" t="s">
        <v>299</v>
      </c>
      <c r="E62" s="752">
        <v>0.11653628189284999</v>
      </c>
      <c r="F62" s="752">
        <v>9.5892348941296765E-2</v>
      </c>
      <c r="G62" s="752">
        <v>8.5297449691049021E-2</v>
      </c>
      <c r="H62" s="752">
        <v>8.5334232643830499E-2</v>
      </c>
      <c r="I62" s="752">
        <v>8.2865864364440406E-2</v>
      </c>
      <c r="J62" s="752">
        <v>8.2498571857683778E-2</v>
      </c>
      <c r="K62" s="752">
        <v>8.2132761537258014E-2</v>
      </c>
    </row>
    <row r="63" spans="2:14" ht="21">
      <c r="E63" s="573"/>
      <c r="F63" s="13"/>
      <c r="G63" s="13"/>
      <c r="H63" s="13"/>
      <c r="I63" s="13"/>
      <c r="J63" s="13"/>
      <c r="K63" s="13"/>
    </row>
    <row r="64" spans="2:14" ht="15.95" hidden="1" customHeight="1">
      <c r="E64" s="13"/>
      <c r="F64" s="13"/>
      <c r="G64" s="13"/>
      <c r="H64" s="13"/>
      <c r="I64" s="13"/>
      <c r="J64" s="13"/>
      <c r="K64" s="13"/>
    </row>
    <row r="65" spans="2:11" ht="26.1" hidden="1" customHeight="1">
      <c r="B65" s="71" t="s">
        <v>1321</v>
      </c>
      <c r="C65" s="2"/>
      <c r="D65" s="2"/>
      <c r="E65" s="2"/>
      <c r="F65" s="2"/>
      <c r="H65" s="64" t="s">
        <v>48</v>
      </c>
      <c r="K65" t="s">
        <v>100</v>
      </c>
    </row>
    <row r="66" spans="2:11" ht="28.5" hidden="1" customHeight="1">
      <c r="D66" s="135"/>
      <c r="E66" s="1006" t="s">
        <v>491</v>
      </c>
      <c r="F66" s="1006"/>
      <c r="G66" s="1006"/>
      <c r="H66" s="1006"/>
      <c r="I66" s="1006"/>
    </row>
    <row r="67" spans="2:11" ht="15.95" hidden="1" customHeight="1">
      <c r="D67" s="3" t="s">
        <v>441</v>
      </c>
      <c r="E67" s="135" t="e">
        <v>#REF!</v>
      </c>
      <c r="F67" s="135" t="e">
        <v>#REF!</v>
      </c>
      <c r="G67" s="135" t="e">
        <v>#REF!</v>
      </c>
      <c r="H67" s="135" t="e">
        <v>#REF!</v>
      </c>
      <c r="I67" s="135" t="e">
        <v>#REF!</v>
      </c>
      <c r="J67" s="135" t="e">
        <v>#REF!</v>
      </c>
      <c r="K67" s="135" t="e">
        <v>#REF!</v>
      </c>
    </row>
    <row r="68" spans="2:11" ht="15.95" hidden="1" customHeight="1">
      <c r="D68" s="3" t="s">
        <v>127</v>
      </c>
      <c r="E68" s="135" t="e">
        <v>#REF!</v>
      </c>
      <c r="F68" s="135" t="e">
        <v>#REF!</v>
      </c>
      <c r="G68" s="135" t="e">
        <v>#REF!</v>
      </c>
      <c r="H68" s="135" t="e">
        <v>#REF!</v>
      </c>
      <c r="I68" s="135" t="e">
        <v>#REF!</v>
      </c>
      <c r="J68" s="135" t="e">
        <v>#REF!</v>
      </c>
      <c r="K68" s="135" t="e">
        <v>#REF!</v>
      </c>
    </row>
    <row r="69" spans="2:11" ht="15.95" hidden="1" customHeight="1">
      <c r="D69" s="3"/>
      <c r="E69" s="364"/>
      <c r="F69" s="364"/>
      <c r="G69" s="364"/>
      <c r="H69" s="364"/>
      <c r="I69" s="364"/>
      <c r="J69" s="364"/>
      <c r="K69" s="364"/>
    </row>
    <row r="70" spans="2:11">
      <c r="D70" s="3"/>
      <c r="E70" s="135"/>
    </row>
    <row r="71" spans="2:11" ht="23.25">
      <c r="D71" s="315" t="s">
        <v>1021</v>
      </c>
      <c r="E71" s="287">
        <v>2024</v>
      </c>
      <c r="F71" s="287">
        <v>2025</v>
      </c>
      <c r="G71" s="287">
        <v>2026</v>
      </c>
      <c r="H71" s="287">
        <v>2027</v>
      </c>
      <c r="I71" s="287">
        <v>2028</v>
      </c>
      <c r="J71" s="287">
        <v>2029</v>
      </c>
      <c r="K71" s="287">
        <v>2030</v>
      </c>
    </row>
    <row r="72" spans="2:11" ht="26.25">
      <c r="D72" s="572" t="s">
        <v>1014</v>
      </c>
      <c r="E72" s="370">
        <v>6</v>
      </c>
      <c r="F72" s="370">
        <v>6</v>
      </c>
      <c r="G72" s="370">
        <v>7</v>
      </c>
      <c r="H72" s="370">
        <v>7</v>
      </c>
      <c r="I72" s="370">
        <v>7</v>
      </c>
      <c r="J72" s="370">
        <v>7</v>
      </c>
      <c r="K72" s="370">
        <v>7</v>
      </c>
    </row>
    <row r="73" spans="2:11" ht="14.85" customHeight="1"/>
    <row r="74" spans="2:11" ht="26.25">
      <c r="B74" s="4">
        <v>101</v>
      </c>
      <c r="D74" s="700" t="s">
        <v>1017</v>
      </c>
      <c r="E74" s="370">
        <v>1</v>
      </c>
      <c r="F74" s="370">
        <v>1</v>
      </c>
      <c r="G74" s="370">
        <v>1</v>
      </c>
      <c r="H74" s="370">
        <v>1</v>
      </c>
      <c r="I74" s="370">
        <v>1</v>
      </c>
      <c r="J74" s="370">
        <v>1</v>
      </c>
      <c r="K74" s="370">
        <v>1</v>
      </c>
    </row>
    <row r="75" spans="2:11" ht="26.25">
      <c r="B75" s="4">
        <v>103</v>
      </c>
      <c r="D75" s="700" t="s">
        <v>1016</v>
      </c>
      <c r="E75" s="370">
        <v>5.5</v>
      </c>
      <c r="F75" s="370">
        <v>5.5</v>
      </c>
      <c r="G75" s="370">
        <v>5.5</v>
      </c>
      <c r="H75" s="370">
        <v>5.5</v>
      </c>
      <c r="I75" s="370">
        <v>5.5</v>
      </c>
      <c r="J75" s="370">
        <v>5.5</v>
      </c>
      <c r="K75" s="370">
        <v>5.5</v>
      </c>
    </row>
    <row r="76" spans="2:11" ht="26.25">
      <c r="B76" s="4">
        <v>104</v>
      </c>
      <c r="D76" s="700" t="s">
        <v>436</v>
      </c>
      <c r="E76" s="370">
        <v>1</v>
      </c>
      <c r="F76" s="370">
        <v>3</v>
      </c>
      <c r="G76" s="370">
        <v>3</v>
      </c>
      <c r="H76" s="370">
        <v>3</v>
      </c>
      <c r="I76" s="370">
        <v>3</v>
      </c>
      <c r="J76" s="370">
        <v>3</v>
      </c>
      <c r="K76" s="370">
        <v>3</v>
      </c>
    </row>
    <row r="77" spans="2:11" ht="26.25">
      <c r="B77" s="4">
        <v>105</v>
      </c>
      <c r="D77" s="700" t="s">
        <v>1041</v>
      </c>
      <c r="E77" s="370">
        <v>3</v>
      </c>
      <c r="F77" s="370">
        <v>3</v>
      </c>
      <c r="G77" s="370">
        <v>3</v>
      </c>
      <c r="H77" s="370">
        <v>3</v>
      </c>
      <c r="I77" s="370">
        <v>3</v>
      </c>
      <c r="J77" s="370">
        <v>3</v>
      </c>
      <c r="K77" s="370">
        <v>3</v>
      </c>
    </row>
    <row r="78" spans="2:11" ht="26.25">
      <c r="B78" s="4">
        <v>106</v>
      </c>
      <c r="D78" s="700" t="s">
        <v>1042</v>
      </c>
      <c r="E78" s="370">
        <v>0</v>
      </c>
      <c r="F78" s="370">
        <v>0</v>
      </c>
      <c r="G78" s="370">
        <v>2</v>
      </c>
      <c r="H78" s="370">
        <v>2</v>
      </c>
      <c r="I78" s="370">
        <v>2</v>
      </c>
      <c r="J78" s="370">
        <v>2</v>
      </c>
      <c r="K78" s="370">
        <v>2</v>
      </c>
    </row>
    <row r="79" spans="2:11" ht="26.25">
      <c r="B79" s="4">
        <v>107</v>
      </c>
      <c r="D79" s="700" t="s">
        <v>1043</v>
      </c>
      <c r="E79" s="370">
        <v>0</v>
      </c>
      <c r="F79" s="370">
        <v>0</v>
      </c>
      <c r="G79" s="370">
        <v>1</v>
      </c>
      <c r="H79" s="370">
        <v>1</v>
      </c>
      <c r="I79" s="370">
        <v>1</v>
      </c>
      <c r="J79" s="370">
        <v>1</v>
      </c>
      <c r="K79" s="370">
        <v>1</v>
      </c>
    </row>
    <row r="80" spans="2:11" ht="26.25">
      <c r="B80" s="4">
        <v>108</v>
      </c>
      <c r="D80" s="700" t="s">
        <v>1044</v>
      </c>
      <c r="E80" s="370">
        <v>7</v>
      </c>
      <c r="F80" s="370">
        <v>7</v>
      </c>
      <c r="G80" s="370">
        <v>7</v>
      </c>
      <c r="H80" s="370">
        <v>7</v>
      </c>
      <c r="I80" s="370">
        <v>7</v>
      </c>
      <c r="J80" s="370">
        <v>7</v>
      </c>
      <c r="K80" s="370">
        <v>7</v>
      </c>
    </row>
    <row r="81" spans="2:13" ht="26.25">
      <c r="B81" s="4">
        <v>109</v>
      </c>
      <c r="D81" s="700" t="s">
        <v>1045</v>
      </c>
      <c r="E81" s="370">
        <v>92</v>
      </c>
      <c r="F81" s="370">
        <v>92</v>
      </c>
      <c r="G81" s="370">
        <v>92</v>
      </c>
      <c r="H81" s="370">
        <v>92</v>
      </c>
      <c r="I81" s="370">
        <v>92</v>
      </c>
      <c r="J81" s="370">
        <v>92</v>
      </c>
      <c r="K81" s="370">
        <v>92</v>
      </c>
    </row>
    <row r="82" spans="2:13" ht="26.25">
      <c r="B82" s="4">
        <v>110</v>
      </c>
      <c r="D82" s="700" t="s">
        <v>1046</v>
      </c>
      <c r="E82" s="370">
        <v>38</v>
      </c>
      <c r="F82" s="370">
        <v>38</v>
      </c>
      <c r="G82" s="370">
        <v>38</v>
      </c>
      <c r="H82" s="370">
        <v>38</v>
      </c>
      <c r="I82" s="370">
        <v>38</v>
      </c>
      <c r="J82" s="370">
        <v>38</v>
      </c>
      <c r="K82" s="370">
        <v>38</v>
      </c>
    </row>
    <row r="83" spans="2:13" ht="26.25">
      <c r="B83" s="4">
        <v>111</v>
      </c>
      <c r="D83" s="700" t="s">
        <v>1047</v>
      </c>
      <c r="E83" s="370">
        <v>0</v>
      </c>
      <c r="F83" s="370">
        <v>0</v>
      </c>
      <c r="G83" s="370">
        <v>0</v>
      </c>
      <c r="H83" s="370">
        <v>0</v>
      </c>
      <c r="I83" s="370">
        <v>0</v>
      </c>
      <c r="J83" s="370">
        <v>0</v>
      </c>
      <c r="K83" s="370">
        <v>0</v>
      </c>
    </row>
    <row r="84" spans="2:13" ht="26.25">
      <c r="B84" s="4">
        <v>112</v>
      </c>
      <c r="D84" s="700" t="s">
        <v>1048</v>
      </c>
      <c r="E84" s="370">
        <v>3.5</v>
      </c>
      <c r="F84" s="370">
        <v>3.5</v>
      </c>
      <c r="G84" s="370">
        <v>3.5</v>
      </c>
      <c r="H84" s="370">
        <v>3.5</v>
      </c>
      <c r="I84" s="370">
        <v>3.5</v>
      </c>
      <c r="J84" s="370">
        <v>3.5</v>
      </c>
      <c r="K84" s="370">
        <v>3.5</v>
      </c>
    </row>
    <row r="85" spans="2:13" ht="26.25">
      <c r="B85" s="4">
        <v>113</v>
      </c>
      <c r="D85" s="700" t="s">
        <v>1049</v>
      </c>
      <c r="E85" s="370">
        <v>7</v>
      </c>
      <c r="F85" s="370">
        <v>7</v>
      </c>
      <c r="G85" s="370">
        <v>7</v>
      </c>
      <c r="H85" s="370">
        <v>7</v>
      </c>
      <c r="I85" s="370">
        <v>7</v>
      </c>
      <c r="J85" s="370">
        <v>7</v>
      </c>
      <c r="K85" s="370">
        <v>7</v>
      </c>
    </row>
    <row r="86" spans="2:13" ht="26.25">
      <c r="B86" s="4">
        <v>114</v>
      </c>
      <c r="D86" s="700" t="s">
        <v>1236</v>
      </c>
      <c r="E86" s="370">
        <v>24</v>
      </c>
      <c r="F86" s="370">
        <v>24</v>
      </c>
      <c r="G86" s="370">
        <v>24</v>
      </c>
      <c r="H86" s="370">
        <v>24</v>
      </c>
      <c r="I86" s="370">
        <v>24</v>
      </c>
      <c r="J86" s="370">
        <v>24</v>
      </c>
      <c r="K86" s="370">
        <v>24</v>
      </c>
    </row>
    <row r="87" spans="2:13" ht="26.25">
      <c r="B87" s="4">
        <v>115</v>
      </c>
      <c r="D87" s="700" t="s">
        <v>1235</v>
      </c>
      <c r="E87" s="370">
        <v>0</v>
      </c>
      <c r="F87" s="370">
        <v>0</v>
      </c>
      <c r="G87" s="370">
        <v>0</v>
      </c>
      <c r="H87" s="370">
        <v>0</v>
      </c>
      <c r="I87" s="370">
        <v>0</v>
      </c>
      <c r="J87" s="370">
        <v>0</v>
      </c>
      <c r="K87" s="370">
        <v>0</v>
      </c>
    </row>
    <row r="88" spans="2:13" ht="26.25">
      <c r="D88" s="753" t="s">
        <v>1022</v>
      </c>
      <c r="E88" s="763">
        <v>182</v>
      </c>
      <c r="F88" s="763">
        <v>184</v>
      </c>
      <c r="G88" s="763">
        <v>187</v>
      </c>
      <c r="H88" s="763">
        <v>187</v>
      </c>
      <c r="I88" s="763">
        <v>187</v>
      </c>
      <c r="J88" s="763">
        <v>187</v>
      </c>
      <c r="K88" s="763">
        <v>187</v>
      </c>
    </row>
    <row r="89" spans="2:13">
      <c r="E89" s="130">
        <v>2</v>
      </c>
      <c r="F89" s="130">
        <v>3</v>
      </c>
      <c r="G89" s="130">
        <v>4</v>
      </c>
      <c r="H89" s="130">
        <v>5</v>
      </c>
      <c r="I89" s="130">
        <v>6</v>
      </c>
      <c r="J89" s="130">
        <v>7</v>
      </c>
      <c r="K89" s="130">
        <v>8</v>
      </c>
      <c r="M89" s="178"/>
    </row>
    <row r="90" spans="2:13" ht="15.95" hidden="1" customHeight="1">
      <c r="M90" s="135"/>
    </row>
    <row r="91" spans="2:13" ht="23.25">
      <c r="D91" s="315" t="s">
        <v>1029</v>
      </c>
      <c r="E91" s="287">
        <v>2024</v>
      </c>
      <c r="F91" s="287">
        <v>2025</v>
      </c>
      <c r="G91" s="287">
        <v>2026</v>
      </c>
      <c r="H91" s="287">
        <v>2027</v>
      </c>
      <c r="I91" s="287">
        <v>2028</v>
      </c>
      <c r="J91" s="287">
        <v>2029</v>
      </c>
      <c r="K91" s="287">
        <v>2030</v>
      </c>
      <c r="M91" s="135"/>
    </row>
    <row r="92" spans="2:13" ht="28.5">
      <c r="D92" s="781" t="s">
        <v>692</v>
      </c>
      <c r="E92" s="370">
        <v>6</v>
      </c>
      <c r="F92" s="370">
        <v>6</v>
      </c>
      <c r="G92" s="370">
        <v>7</v>
      </c>
      <c r="H92" s="370">
        <v>7</v>
      </c>
      <c r="I92" s="370">
        <v>7</v>
      </c>
      <c r="J92" s="370">
        <v>7</v>
      </c>
      <c r="K92" s="370">
        <v>7</v>
      </c>
      <c r="M92" s="135"/>
    </row>
    <row r="93" spans="2:13" ht="12" customHeight="1"/>
    <row r="94" spans="2:13" ht="28.5">
      <c r="D94" s="781" t="s">
        <v>126</v>
      </c>
      <c r="E94" s="370">
        <v>1</v>
      </c>
      <c r="F94" s="370">
        <v>1</v>
      </c>
      <c r="G94" s="370">
        <v>1</v>
      </c>
      <c r="H94" s="370">
        <v>1</v>
      </c>
      <c r="I94" s="370">
        <v>1</v>
      </c>
      <c r="J94" s="370">
        <v>1</v>
      </c>
      <c r="K94" s="370">
        <v>1</v>
      </c>
      <c r="M94" s="135"/>
    </row>
    <row r="95" spans="2:13" ht="28.5">
      <c r="D95" s="781" t="s">
        <v>1050</v>
      </c>
      <c r="E95" s="370">
        <v>1</v>
      </c>
      <c r="F95" s="370">
        <v>1</v>
      </c>
      <c r="G95" s="370">
        <v>1</v>
      </c>
      <c r="H95" s="370">
        <v>1</v>
      </c>
      <c r="I95" s="370">
        <v>1</v>
      </c>
      <c r="J95" s="370">
        <v>1</v>
      </c>
      <c r="K95" s="370">
        <v>1</v>
      </c>
      <c r="M95" s="135"/>
    </row>
    <row r="96" spans="2:13" ht="28.5">
      <c r="D96" s="781" t="s">
        <v>1054</v>
      </c>
      <c r="E96" s="370">
        <v>1</v>
      </c>
      <c r="F96" s="370">
        <v>1</v>
      </c>
      <c r="G96" s="370">
        <v>1</v>
      </c>
      <c r="H96" s="370">
        <v>1</v>
      </c>
      <c r="I96" s="370">
        <v>1</v>
      </c>
      <c r="J96" s="370">
        <v>1</v>
      </c>
      <c r="K96" s="370">
        <v>1</v>
      </c>
      <c r="M96" s="135"/>
    </row>
    <row r="97" spans="4:13" ht="28.5">
      <c r="D97" s="781" t="s">
        <v>1053</v>
      </c>
      <c r="E97" s="370">
        <v>1</v>
      </c>
      <c r="F97" s="370">
        <v>1</v>
      </c>
      <c r="G97" s="370">
        <v>1</v>
      </c>
      <c r="H97" s="370">
        <v>1</v>
      </c>
      <c r="I97" s="370">
        <v>1</v>
      </c>
      <c r="J97" s="370">
        <v>1</v>
      </c>
      <c r="K97" s="370">
        <v>1</v>
      </c>
      <c r="M97" s="135"/>
    </row>
    <row r="98" spans="4:13" ht="28.5">
      <c r="D98" s="781" t="s">
        <v>1051</v>
      </c>
      <c r="E98" s="370">
        <v>1</v>
      </c>
      <c r="F98" s="370">
        <v>1</v>
      </c>
      <c r="G98" s="370">
        <v>1</v>
      </c>
      <c r="H98" s="370">
        <v>1</v>
      </c>
      <c r="I98" s="370">
        <v>1</v>
      </c>
      <c r="J98" s="370">
        <v>1</v>
      </c>
      <c r="K98" s="370">
        <v>1</v>
      </c>
      <c r="M98" s="135"/>
    </row>
    <row r="99" spans="4:13" ht="28.5">
      <c r="D99" s="781" t="s">
        <v>1052</v>
      </c>
      <c r="E99" s="370">
        <v>1</v>
      </c>
      <c r="F99" s="370">
        <v>1</v>
      </c>
      <c r="G99" s="370">
        <v>1</v>
      </c>
      <c r="H99" s="370">
        <v>1</v>
      </c>
      <c r="I99" s="370">
        <v>1</v>
      </c>
      <c r="J99" s="370">
        <v>1</v>
      </c>
      <c r="K99" s="370">
        <v>1</v>
      </c>
      <c r="M99" s="135"/>
    </row>
    <row r="100" spans="4:13" ht="28.5">
      <c r="D100" s="781" t="s">
        <v>860</v>
      </c>
      <c r="E100" s="370">
        <v>1</v>
      </c>
      <c r="F100" s="370">
        <v>1</v>
      </c>
      <c r="G100" s="370">
        <v>1</v>
      </c>
      <c r="H100" s="370">
        <v>1</v>
      </c>
      <c r="I100" s="370">
        <v>1</v>
      </c>
      <c r="J100" s="370">
        <v>1</v>
      </c>
      <c r="K100" s="370">
        <v>1</v>
      </c>
      <c r="M100" s="135"/>
    </row>
    <row r="101" spans="4:13" ht="28.5">
      <c r="D101" s="781" t="s">
        <v>730</v>
      </c>
      <c r="E101" s="370">
        <v>7</v>
      </c>
      <c r="F101" s="370">
        <v>7</v>
      </c>
      <c r="G101" s="370">
        <v>7</v>
      </c>
      <c r="H101" s="370">
        <v>7</v>
      </c>
      <c r="I101" s="370">
        <v>7</v>
      </c>
      <c r="J101" s="370">
        <v>7</v>
      </c>
      <c r="K101" s="370">
        <v>7</v>
      </c>
      <c r="M101" s="135"/>
    </row>
    <row r="102" spans="4:13" ht="28.5">
      <c r="D102" s="781" t="s">
        <v>1055</v>
      </c>
      <c r="E102" s="370">
        <v>2</v>
      </c>
      <c r="F102" s="370">
        <v>2</v>
      </c>
      <c r="G102" s="370">
        <v>2</v>
      </c>
      <c r="H102" s="370">
        <v>2</v>
      </c>
      <c r="I102" s="370">
        <v>2</v>
      </c>
      <c r="J102" s="370">
        <v>2</v>
      </c>
      <c r="K102" s="370">
        <v>2</v>
      </c>
      <c r="M102" s="135"/>
    </row>
    <row r="103" spans="4:13" ht="28.5">
      <c r="D103" s="781" t="s">
        <v>1056</v>
      </c>
      <c r="E103" s="370">
        <v>1</v>
      </c>
      <c r="F103" s="370">
        <v>1</v>
      </c>
      <c r="G103" s="370">
        <v>1</v>
      </c>
      <c r="H103" s="370">
        <v>1</v>
      </c>
      <c r="I103" s="370">
        <v>1</v>
      </c>
      <c r="J103" s="370">
        <v>1</v>
      </c>
      <c r="K103" s="370">
        <v>1</v>
      </c>
      <c r="M103" s="135"/>
    </row>
    <row r="104" spans="4:13" ht="28.5">
      <c r="D104" s="781" t="s">
        <v>1057</v>
      </c>
      <c r="E104" s="370">
        <v>0</v>
      </c>
      <c r="F104" s="370">
        <v>0</v>
      </c>
      <c r="G104" s="370">
        <v>0</v>
      </c>
      <c r="H104" s="370">
        <v>0</v>
      </c>
      <c r="I104" s="370">
        <v>0</v>
      </c>
      <c r="J104" s="370">
        <v>0</v>
      </c>
      <c r="K104" s="370">
        <v>0</v>
      </c>
      <c r="M104" s="135"/>
    </row>
    <row r="105" spans="4:13" ht="28.5">
      <c r="D105" s="1087" t="s">
        <v>1058</v>
      </c>
      <c r="E105" s="1088">
        <v>2</v>
      </c>
      <c r="F105" s="1088">
        <v>2</v>
      </c>
      <c r="G105" s="1088">
        <v>2</v>
      </c>
      <c r="H105" s="1088">
        <v>2</v>
      </c>
      <c r="I105" s="1088">
        <v>2</v>
      </c>
      <c r="J105" s="1088">
        <v>2</v>
      </c>
      <c r="K105" s="1088">
        <v>2</v>
      </c>
      <c r="M105" s="135"/>
    </row>
    <row r="106" spans="4:13" ht="28.5">
      <c r="D106" s="1087" t="s">
        <v>1059</v>
      </c>
      <c r="E106" s="1088">
        <v>7</v>
      </c>
      <c r="F106" s="1088">
        <v>7</v>
      </c>
      <c r="G106" s="1088">
        <v>7</v>
      </c>
      <c r="H106" s="1088">
        <v>7</v>
      </c>
      <c r="I106" s="1088">
        <v>7</v>
      </c>
      <c r="J106" s="1088">
        <v>7</v>
      </c>
      <c r="K106" s="1088">
        <v>7</v>
      </c>
      <c r="M106" s="135"/>
    </row>
    <row r="107" spans="4:13" ht="28.5">
      <c r="D107" s="1087" t="s">
        <v>1060</v>
      </c>
      <c r="E107" s="1088">
        <v>30</v>
      </c>
      <c r="F107" s="1088">
        <v>30</v>
      </c>
      <c r="G107" s="1088">
        <v>30</v>
      </c>
      <c r="H107" s="1088">
        <v>30</v>
      </c>
      <c r="I107" s="1088">
        <v>30</v>
      </c>
      <c r="J107" s="1088">
        <v>30</v>
      </c>
      <c r="K107" s="1088">
        <v>30</v>
      </c>
      <c r="M107" s="135"/>
    </row>
    <row r="108" spans="4:13" ht="28.5">
      <c r="D108" s="1087" t="s">
        <v>1061</v>
      </c>
      <c r="E108" s="1088">
        <v>4</v>
      </c>
      <c r="F108" s="1088">
        <v>4</v>
      </c>
      <c r="G108" s="1088">
        <v>4</v>
      </c>
      <c r="H108" s="1088">
        <v>4</v>
      </c>
      <c r="I108" s="1088">
        <v>4</v>
      </c>
      <c r="J108" s="1088">
        <v>4</v>
      </c>
      <c r="K108" s="1088">
        <v>4</v>
      </c>
      <c r="M108" s="135"/>
    </row>
    <row r="109" spans="4:13" ht="28.5">
      <c r="D109" s="1087" t="s">
        <v>1062</v>
      </c>
      <c r="E109" s="1088">
        <v>28</v>
      </c>
      <c r="F109" s="1088">
        <v>28</v>
      </c>
      <c r="G109" s="1088">
        <v>28</v>
      </c>
      <c r="H109" s="1088">
        <v>28</v>
      </c>
      <c r="I109" s="1088">
        <v>28</v>
      </c>
      <c r="J109" s="1088">
        <v>28</v>
      </c>
      <c r="K109" s="1088">
        <v>28</v>
      </c>
      <c r="M109" s="135"/>
    </row>
    <row r="110" spans="4:13" ht="28.5">
      <c r="D110" s="1087" t="s">
        <v>1063</v>
      </c>
      <c r="E110" s="1088">
        <v>71</v>
      </c>
      <c r="F110" s="1088">
        <v>71</v>
      </c>
      <c r="G110" s="1088">
        <v>71</v>
      </c>
      <c r="H110" s="1088">
        <v>71</v>
      </c>
      <c r="I110" s="1088">
        <v>71</v>
      </c>
      <c r="J110" s="1088">
        <v>71</v>
      </c>
      <c r="K110" s="1088">
        <v>71</v>
      </c>
      <c r="M110" s="135"/>
    </row>
    <row r="111" spans="4:13" ht="28.5">
      <c r="D111" s="781" t="s">
        <v>1281</v>
      </c>
      <c r="E111" s="370">
        <v>2</v>
      </c>
      <c r="F111" s="370">
        <v>2</v>
      </c>
      <c r="G111" s="370">
        <v>2</v>
      </c>
      <c r="H111" s="370">
        <v>2</v>
      </c>
      <c r="I111" s="370">
        <v>2</v>
      </c>
      <c r="J111" s="370">
        <v>2</v>
      </c>
      <c r="K111" s="370">
        <v>2</v>
      </c>
      <c r="M111" s="135"/>
    </row>
    <row r="112" spans="4:13" ht="28.5">
      <c r="D112" s="781" t="s">
        <v>1280</v>
      </c>
      <c r="E112" s="370">
        <v>2</v>
      </c>
      <c r="F112" s="370">
        <v>2</v>
      </c>
      <c r="G112" s="370">
        <v>2</v>
      </c>
      <c r="H112" s="370">
        <v>2</v>
      </c>
      <c r="I112" s="370">
        <v>2</v>
      </c>
      <c r="J112" s="370">
        <v>2</v>
      </c>
      <c r="K112" s="370">
        <v>2</v>
      </c>
      <c r="M112" s="135"/>
    </row>
    <row r="113" spans="4:13" ht="28.5">
      <c r="D113" s="781" t="s">
        <v>1064</v>
      </c>
      <c r="E113" s="370">
        <v>1</v>
      </c>
      <c r="F113" s="370">
        <v>1</v>
      </c>
      <c r="G113" s="370">
        <v>1</v>
      </c>
      <c r="H113" s="370">
        <v>1</v>
      </c>
      <c r="I113" s="370">
        <v>1</v>
      </c>
      <c r="J113" s="370">
        <v>1</v>
      </c>
      <c r="K113" s="370">
        <v>1</v>
      </c>
      <c r="M113" s="135"/>
    </row>
    <row r="114" spans="4:13" ht="28.5">
      <c r="D114" s="781" t="s">
        <v>1069</v>
      </c>
      <c r="E114" s="370">
        <v>2</v>
      </c>
      <c r="F114" s="370">
        <v>2</v>
      </c>
      <c r="G114" s="370">
        <v>2</v>
      </c>
      <c r="H114" s="370">
        <v>2</v>
      </c>
      <c r="I114" s="370">
        <v>2</v>
      </c>
      <c r="J114" s="370">
        <v>2</v>
      </c>
      <c r="K114" s="370">
        <v>2</v>
      </c>
      <c r="M114" s="135"/>
    </row>
    <row r="115" spans="4:13" ht="28.5">
      <c r="D115" s="781"/>
      <c r="E115" s="370"/>
      <c r="F115" s="370"/>
      <c r="G115" s="370"/>
      <c r="H115" s="370"/>
      <c r="I115" s="370"/>
      <c r="J115" s="370"/>
      <c r="K115" s="370"/>
      <c r="M115" s="135"/>
    </row>
    <row r="116" spans="4:13" ht="28.5">
      <c r="D116" s="781" t="s">
        <v>1065</v>
      </c>
      <c r="E116" s="370">
        <v>1</v>
      </c>
      <c r="F116" s="370">
        <v>1</v>
      </c>
      <c r="G116" s="370">
        <v>1</v>
      </c>
      <c r="H116" s="370">
        <v>1</v>
      </c>
      <c r="I116" s="370">
        <v>1</v>
      </c>
      <c r="J116" s="370">
        <v>1</v>
      </c>
      <c r="K116" s="370">
        <v>1</v>
      </c>
      <c r="M116" s="135"/>
    </row>
    <row r="117" spans="4:13" ht="28.5">
      <c r="D117" s="781" t="s">
        <v>1070</v>
      </c>
      <c r="E117" s="984">
        <v>0</v>
      </c>
      <c r="F117" s="983">
        <v>2</v>
      </c>
      <c r="G117" s="370">
        <v>2</v>
      </c>
      <c r="H117" s="370">
        <v>2</v>
      </c>
      <c r="I117" s="370">
        <v>2</v>
      </c>
      <c r="J117" s="370">
        <v>2</v>
      </c>
      <c r="K117" s="370">
        <v>2</v>
      </c>
      <c r="M117" s="135"/>
    </row>
    <row r="118" spans="4:13" ht="28.5">
      <c r="D118" s="781"/>
      <c r="E118" s="370"/>
      <c r="F118" s="370"/>
      <c r="G118" s="370"/>
      <c r="H118" s="370"/>
      <c r="I118" s="370"/>
      <c r="J118" s="370"/>
      <c r="K118" s="370"/>
      <c r="M118" s="135"/>
    </row>
    <row r="119" spans="4:13" ht="28.5">
      <c r="D119" s="781" t="s">
        <v>1066</v>
      </c>
      <c r="E119" s="984">
        <v>0</v>
      </c>
      <c r="F119" s="984">
        <v>0</v>
      </c>
      <c r="G119" s="983">
        <v>1</v>
      </c>
      <c r="H119" s="370">
        <v>1</v>
      </c>
      <c r="I119" s="370">
        <v>1</v>
      </c>
      <c r="J119" s="370">
        <v>1</v>
      </c>
      <c r="K119" s="370">
        <v>1</v>
      </c>
      <c r="M119" s="135"/>
    </row>
    <row r="120" spans="4:13" ht="28.5">
      <c r="D120" s="781" t="s">
        <v>1071</v>
      </c>
      <c r="E120" s="984">
        <v>0</v>
      </c>
      <c r="F120" s="984">
        <v>0</v>
      </c>
      <c r="G120" s="983">
        <v>1</v>
      </c>
      <c r="H120" s="370">
        <v>1</v>
      </c>
      <c r="I120" s="370">
        <v>1</v>
      </c>
      <c r="J120" s="370">
        <v>1</v>
      </c>
      <c r="K120" s="370">
        <v>1</v>
      </c>
      <c r="M120" s="135"/>
    </row>
    <row r="121" spans="4:13" ht="28.5">
      <c r="D121" s="781" t="s">
        <v>1304</v>
      </c>
      <c r="E121" s="370">
        <v>1</v>
      </c>
      <c r="F121" s="370">
        <v>1</v>
      </c>
      <c r="G121" s="370">
        <v>1</v>
      </c>
      <c r="H121" s="370">
        <v>1</v>
      </c>
      <c r="I121" s="370">
        <v>1</v>
      </c>
      <c r="J121" s="370">
        <v>1</v>
      </c>
      <c r="K121" s="370">
        <v>1</v>
      </c>
      <c r="M121" s="135"/>
    </row>
    <row r="122" spans="4:13" ht="28.5">
      <c r="D122" s="781" t="s">
        <v>1068</v>
      </c>
      <c r="E122" s="370">
        <v>1</v>
      </c>
      <c r="F122" s="370">
        <v>1</v>
      </c>
      <c r="G122" s="370">
        <v>1</v>
      </c>
      <c r="H122" s="370">
        <v>1</v>
      </c>
      <c r="I122" s="370">
        <v>1</v>
      </c>
      <c r="J122" s="370">
        <v>1</v>
      </c>
      <c r="K122" s="370">
        <v>1</v>
      </c>
      <c r="M122" s="135"/>
    </row>
    <row r="123" spans="4:13" ht="28.5">
      <c r="D123" s="781" t="s">
        <v>731</v>
      </c>
      <c r="E123" s="370">
        <v>1</v>
      </c>
      <c r="F123" s="370">
        <v>1</v>
      </c>
      <c r="G123" s="370">
        <v>1</v>
      </c>
      <c r="H123" s="370">
        <v>1</v>
      </c>
      <c r="I123" s="370">
        <v>1</v>
      </c>
      <c r="J123" s="370">
        <v>1</v>
      </c>
      <c r="K123" s="370">
        <v>1</v>
      </c>
      <c r="M123" s="135"/>
    </row>
    <row r="124" spans="4:13" ht="28.5">
      <c r="D124" s="781" t="s">
        <v>1073</v>
      </c>
      <c r="E124" s="370">
        <v>0</v>
      </c>
      <c r="F124" s="370">
        <v>0</v>
      </c>
      <c r="G124" s="370">
        <v>0</v>
      </c>
      <c r="H124" s="370">
        <v>0</v>
      </c>
      <c r="I124" s="370">
        <v>0</v>
      </c>
      <c r="J124" s="370">
        <v>0</v>
      </c>
      <c r="K124" s="370">
        <v>0</v>
      </c>
      <c r="M124" s="135"/>
    </row>
    <row r="125" spans="4:13" ht="28.5">
      <c r="D125" s="781" t="s">
        <v>1067</v>
      </c>
      <c r="E125" s="370">
        <v>1</v>
      </c>
      <c r="F125" s="370">
        <v>1</v>
      </c>
      <c r="G125" s="370">
        <v>1</v>
      </c>
      <c r="H125" s="370">
        <v>1</v>
      </c>
      <c r="I125" s="370">
        <v>1</v>
      </c>
      <c r="J125" s="370">
        <v>1</v>
      </c>
      <c r="K125" s="370">
        <v>1</v>
      </c>
      <c r="M125" s="135"/>
    </row>
    <row r="126" spans="4:13" ht="28.5">
      <c r="D126" s="781" t="s">
        <v>1301</v>
      </c>
      <c r="E126" s="370">
        <v>5</v>
      </c>
      <c r="F126" s="370">
        <v>5</v>
      </c>
      <c r="G126" s="370">
        <v>5</v>
      </c>
      <c r="H126" s="370">
        <v>5</v>
      </c>
      <c r="I126" s="370">
        <v>5</v>
      </c>
      <c r="J126" s="370">
        <v>5</v>
      </c>
      <c r="K126" s="370">
        <v>5</v>
      </c>
      <c r="M126" s="135"/>
    </row>
    <row r="127" spans="4:13" ht="28.5">
      <c r="D127" s="781" t="s">
        <v>1072</v>
      </c>
      <c r="E127" s="370">
        <v>1</v>
      </c>
      <c r="F127" s="370">
        <v>1</v>
      </c>
      <c r="G127" s="370">
        <v>1</v>
      </c>
      <c r="H127" s="370">
        <v>1</v>
      </c>
      <c r="I127" s="370">
        <v>1</v>
      </c>
      <c r="J127" s="370">
        <v>1</v>
      </c>
      <c r="K127" s="370">
        <v>1</v>
      </c>
      <c r="M127" s="135"/>
    </row>
    <row r="128" spans="4:13" ht="28.5">
      <c r="D128" s="781" t="s">
        <v>702</v>
      </c>
      <c r="E128" s="370">
        <v>5</v>
      </c>
      <c r="F128" s="370">
        <v>5</v>
      </c>
      <c r="G128" s="370">
        <v>5</v>
      </c>
      <c r="H128" s="370">
        <v>5</v>
      </c>
      <c r="I128" s="370">
        <v>5</v>
      </c>
      <c r="J128" s="370">
        <v>5</v>
      </c>
      <c r="K128" s="370">
        <v>5</v>
      </c>
      <c r="M128" s="135"/>
    </row>
    <row r="129" spans="2:13" ht="28.5">
      <c r="D129" s="781" t="s">
        <v>1074</v>
      </c>
      <c r="E129" s="984">
        <v>0</v>
      </c>
      <c r="F129" s="984">
        <v>0</v>
      </c>
      <c r="G129" s="983">
        <v>1</v>
      </c>
      <c r="H129" s="370">
        <v>1</v>
      </c>
      <c r="I129" s="370">
        <v>1</v>
      </c>
      <c r="J129" s="370">
        <v>1</v>
      </c>
      <c r="K129" s="370">
        <v>1</v>
      </c>
    </row>
    <row r="130" spans="2:13" ht="23.25">
      <c r="D130" s="146" t="s">
        <v>1103</v>
      </c>
      <c r="E130" s="764">
        <v>182</v>
      </c>
      <c r="F130" s="764">
        <v>184</v>
      </c>
      <c r="G130" s="764">
        <v>187</v>
      </c>
      <c r="H130" s="764">
        <v>187</v>
      </c>
      <c r="I130" s="764">
        <v>187</v>
      </c>
      <c r="J130" s="764">
        <v>187</v>
      </c>
      <c r="K130" s="764">
        <v>187</v>
      </c>
    </row>
    <row r="131" spans="2:13" ht="15.95" hidden="1" customHeight="1">
      <c r="M131" s="135"/>
    </row>
    <row r="132" spans="2:13" ht="28.5">
      <c r="D132" s="950" t="s">
        <v>1277</v>
      </c>
      <c r="E132" s="951">
        <v>6</v>
      </c>
      <c r="F132" s="951">
        <v>6</v>
      </c>
      <c r="G132" s="951">
        <v>7</v>
      </c>
      <c r="H132" s="951">
        <v>7</v>
      </c>
      <c r="I132" s="951">
        <v>7</v>
      </c>
      <c r="J132" s="951">
        <v>7</v>
      </c>
      <c r="K132" s="951">
        <v>7</v>
      </c>
    </row>
    <row r="133" spans="2:13" ht="23.25">
      <c r="K133" s="951">
        <v>194</v>
      </c>
    </row>
    <row r="134" spans="2:13" ht="23.1" hidden="1" customHeight="1">
      <c r="D134" s="3" t="s">
        <v>280</v>
      </c>
      <c r="E134" s="203"/>
      <c r="F134" s="255">
        <v>0</v>
      </c>
      <c r="G134" s="255">
        <v>0</v>
      </c>
      <c r="H134" s="255">
        <v>0</v>
      </c>
      <c r="I134" s="255">
        <v>0</v>
      </c>
      <c r="J134" s="255">
        <v>0</v>
      </c>
      <c r="K134" s="255">
        <v>194</v>
      </c>
      <c r="M134" s="135"/>
    </row>
    <row r="135" spans="2:13" ht="23.25">
      <c r="E135" s="202"/>
      <c r="F135" s="202"/>
      <c r="G135" s="202"/>
      <c r="H135" s="202"/>
      <c r="I135" s="202"/>
      <c r="J135" s="202"/>
      <c r="K135" s="202"/>
    </row>
    <row r="137" spans="2:13" ht="23.1" hidden="1" customHeight="1">
      <c r="D137" s="3" t="s">
        <v>280</v>
      </c>
      <c r="E137" s="202"/>
      <c r="F137" s="255">
        <v>0</v>
      </c>
      <c r="G137" s="255">
        <v>0</v>
      </c>
      <c r="H137" s="255">
        <v>0</v>
      </c>
      <c r="I137" s="255">
        <v>0</v>
      </c>
      <c r="J137" s="255">
        <v>0</v>
      </c>
      <c r="K137" s="255">
        <v>0</v>
      </c>
    </row>
    <row r="138" spans="2:13" ht="23.25">
      <c r="E138" s="202"/>
      <c r="F138" s="202"/>
      <c r="G138" s="202"/>
      <c r="H138" s="202"/>
      <c r="I138" s="202"/>
      <c r="J138" s="202"/>
      <c r="K138" s="202"/>
    </row>
    <row r="141" spans="2:13">
      <c r="E141" s="13"/>
      <c r="F141" s="13"/>
      <c r="G141" s="13"/>
      <c r="H141" s="13"/>
      <c r="I141" s="13"/>
      <c r="J141" s="13"/>
      <c r="K141" s="13"/>
    </row>
    <row r="142" spans="2:13">
      <c r="E142" s="13"/>
      <c r="F142" s="13"/>
      <c r="G142" s="13"/>
      <c r="H142" s="13"/>
      <c r="I142" s="13"/>
      <c r="J142" s="13"/>
      <c r="K142" s="13"/>
    </row>
    <row r="143" spans="2:13">
      <c r="E143" s="13"/>
      <c r="F143" s="13"/>
      <c r="G143" s="13"/>
      <c r="H143" s="13"/>
      <c r="I143" s="13"/>
      <c r="J143" s="13"/>
      <c r="K143" s="13"/>
    </row>
    <row r="144" spans="2:13">
      <c r="B144" s="106"/>
      <c r="C144" s="106"/>
      <c r="D144" s="106"/>
      <c r="E144" s="107"/>
      <c r="F144" s="107"/>
      <c r="G144" s="107"/>
      <c r="H144" s="107"/>
      <c r="I144" s="107"/>
      <c r="J144" s="107"/>
      <c r="K144" s="107"/>
    </row>
    <row r="145" spans="2:18" ht="18.75">
      <c r="E145" s="780">
        <v>6</v>
      </c>
      <c r="F145" s="780">
        <v>7</v>
      </c>
      <c r="G145" s="780">
        <v>8</v>
      </c>
      <c r="H145" s="780">
        <v>9</v>
      </c>
      <c r="I145" s="780">
        <v>10</v>
      </c>
      <c r="J145" s="780">
        <v>11</v>
      </c>
      <c r="K145" s="780">
        <v>12</v>
      </c>
    </row>
    <row r="146" spans="2:18" ht="26.25">
      <c r="B146" s="323"/>
      <c r="C146" s="89"/>
      <c r="D146" s="89"/>
      <c r="E146" s="1005" t="s">
        <v>1017</v>
      </c>
      <c r="F146" s="1005"/>
      <c r="G146" s="1005"/>
      <c r="H146" s="1005"/>
      <c r="I146" s="1005"/>
      <c r="J146" s="1005"/>
      <c r="K146" s="1005"/>
    </row>
    <row r="147" spans="2:18">
      <c r="E147" s="199"/>
      <c r="F147" s="199"/>
      <c r="G147" s="199"/>
      <c r="H147" s="199"/>
      <c r="I147" s="199"/>
      <c r="J147" s="199"/>
      <c r="K147" s="199"/>
      <c r="M147" s="1004" t="s">
        <v>97</v>
      </c>
      <c r="N147" s="1004"/>
      <c r="O147" s="1004"/>
      <c r="P147" s="1004"/>
      <c r="Q147" s="1004"/>
      <c r="R147" s="1004"/>
    </row>
    <row r="148" spans="2:18">
      <c r="C148" s="12" t="s">
        <v>11</v>
      </c>
      <c r="D148" s="12" t="s">
        <v>12</v>
      </c>
      <c r="E148" s="75">
        <v>2024</v>
      </c>
      <c r="F148" s="75">
        <v>2025</v>
      </c>
      <c r="G148" s="75">
        <v>2026</v>
      </c>
      <c r="H148" s="75">
        <v>2027</v>
      </c>
      <c r="I148" s="75">
        <v>2028</v>
      </c>
      <c r="J148" s="75">
        <v>2029</v>
      </c>
      <c r="K148" s="75">
        <v>2030</v>
      </c>
      <c r="M148" s="8">
        <v>2025</v>
      </c>
      <c r="N148" s="8">
        <v>2026</v>
      </c>
      <c r="O148" s="8">
        <v>2027</v>
      </c>
      <c r="P148" s="8">
        <v>2028</v>
      </c>
      <c r="Q148" s="8">
        <v>2029</v>
      </c>
      <c r="R148" s="8">
        <v>2030</v>
      </c>
    </row>
    <row r="149" spans="2:18" ht="18.75">
      <c r="C149" s="176">
        <v>1</v>
      </c>
      <c r="D149" s="755" t="s">
        <v>692</v>
      </c>
      <c r="E149" s="322">
        <v>6</v>
      </c>
      <c r="F149" s="322">
        <v>6</v>
      </c>
      <c r="G149" s="322">
        <v>7</v>
      </c>
      <c r="H149" s="322">
        <v>7</v>
      </c>
      <c r="I149" s="322">
        <v>7</v>
      </c>
      <c r="J149" s="322">
        <v>7</v>
      </c>
      <c r="K149" s="322">
        <v>7</v>
      </c>
      <c r="M149" s="786">
        <v>0.06</v>
      </c>
      <c r="N149" s="786">
        <v>0.06</v>
      </c>
      <c r="O149" s="786">
        <v>0.05</v>
      </c>
      <c r="P149" s="786">
        <v>4.279394345077045E-2</v>
      </c>
      <c r="Q149" s="786">
        <v>3.5000000000000003E-2</v>
      </c>
      <c r="R149" s="786">
        <v>3.5000000000000003E-2</v>
      </c>
    </row>
    <row r="150" spans="2:18" ht="18.75">
      <c r="E150" s="748">
        <v>107324.35874999998</v>
      </c>
      <c r="F150" s="748">
        <v>113763.82027500001</v>
      </c>
      <c r="G150" s="748">
        <v>140687.92440675001</v>
      </c>
      <c r="H150" s="748">
        <v>147722.32062708749</v>
      </c>
      <c r="I150" s="748">
        <v>154043.94126241966</v>
      </c>
      <c r="J150" s="748">
        <v>159435.47920660433</v>
      </c>
      <c r="K150" s="748">
        <v>165015.72097883548</v>
      </c>
    </row>
    <row r="151" spans="2:18" ht="18.75">
      <c r="C151" s="176">
        <v>170</v>
      </c>
      <c r="D151" s="755" t="s">
        <v>702</v>
      </c>
      <c r="E151" s="322">
        <v>1</v>
      </c>
      <c r="F151" s="322">
        <v>1</v>
      </c>
      <c r="G151" s="322">
        <v>1</v>
      </c>
      <c r="H151" s="322">
        <v>1</v>
      </c>
      <c r="I151" s="322">
        <v>1</v>
      </c>
      <c r="J151" s="322">
        <v>1</v>
      </c>
      <c r="K151" s="322">
        <v>1</v>
      </c>
    </row>
    <row r="152" spans="2:18" ht="18.75">
      <c r="E152" s="748">
        <v>134852.96849352226</v>
      </c>
      <c r="F152" s="748">
        <v>142944.14660313362</v>
      </c>
      <c r="G152" s="748">
        <v>151520.79539932165</v>
      </c>
      <c r="H152" s="748">
        <v>159096.83516928775</v>
      </c>
      <c r="I152" s="748">
        <v>165905.21613671881</v>
      </c>
      <c r="J152" s="748">
        <v>171711.89870150396</v>
      </c>
      <c r="K152" s="748">
        <v>177721.81515605657</v>
      </c>
    </row>
    <row r="153" spans="2:18" ht="18.75">
      <c r="C153" s="177"/>
      <c r="D153" s="755" t="s">
        <v>1339</v>
      </c>
      <c r="E153" s="322"/>
      <c r="F153" s="322"/>
      <c r="G153" s="322"/>
      <c r="H153" s="322"/>
      <c r="I153" s="322"/>
      <c r="J153" s="322"/>
      <c r="K153" s="322"/>
    </row>
    <row r="154" spans="2:18" ht="18.75">
      <c r="E154" s="791"/>
      <c r="F154" s="748">
        <v>0</v>
      </c>
      <c r="G154" s="748">
        <v>0</v>
      </c>
      <c r="H154" s="748">
        <v>0</v>
      </c>
      <c r="I154" s="748">
        <v>0</v>
      </c>
      <c r="J154" s="748">
        <v>0</v>
      </c>
      <c r="K154" s="748">
        <v>0</v>
      </c>
    </row>
    <row r="155" spans="2:18" ht="18.75">
      <c r="D155" s="680" t="s">
        <v>1014</v>
      </c>
      <c r="E155" s="313">
        <v>6</v>
      </c>
      <c r="F155" s="313">
        <v>6</v>
      </c>
      <c r="G155" s="313">
        <v>7</v>
      </c>
      <c r="H155" s="313">
        <v>7</v>
      </c>
      <c r="I155" s="313">
        <v>7</v>
      </c>
      <c r="J155" s="313">
        <v>7</v>
      </c>
      <c r="K155" s="313">
        <v>7</v>
      </c>
    </row>
    <row r="156" spans="2:18" ht="18.75">
      <c r="D156" s="3" t="s">
        <v>1340</v>
      </c>
      <c r="E156" s="313">
        <v>1</v>
      </c>
      <c r="F156" s="313">
        <v>1</v>
      </c>
      <c r="G156" s="313">
        <v>1</v>
      </c>
      <c r="H156" s="313">
        <v>1</v>
      </c>
      <c r="I156" s="313">
        <v>1</v>
      </c>
      <c r="J156" s="313">
        <v>1</v>
      </c>
      <c r="K156" s="313">
        <v>1</v>
      </c>
    </row>
    <row r="157" spans="2:18" ht="18.75">
      <c r="D157" s="3" t="s">
        <v>1341</v>
      </c>
      <c r="E157" s="312">
        <v>242177.32724352225</v>
      </c>
      <c r="F157" s="312">
        <v>256707.96687813362</v>
      </c>
      <c r="G157" s="312">
        <v>292208.71980607166</v>
      </c>
      <c r="H157" s="312">
        <v>306819.15579637524</v>
      </c>
      <c r="I157" s="312">
        <v>319949.15739913844</v>
      </c>
      <c r="J157" s="312">
        <v>331147.37790810829</v>
      </c>
      <c r="K157" s="312">
        <v>342737.53613489203</v>
      </c>
      <c r="L157" s="13"/>
    </row>
    <row r="158" spans="2:18">
      <c r="D158" s="3"/>
      <c r="E158" s="96"/>
      <c r="F158" s="180"/>
      <c r="G158" s="180"/>
      <c r="H158" s="180"/>
      <c r="I158" s="180"/>
      <c r="J158" s="180"/>
      <c r="K158" s="180"/>
    </row>
    <row r="159" spans="2:18">
      <c r="D159" s="3"/>
      <c r="M159" s="1004" t="s">
        <v>97</v>
      </c>
      <c r="N159" s="1004"/>
      <c r="O159" s="1004"/>
      <c r="P159" s="1004"/>
      <c r="Q159" s="1004"/>
      <c r="R159" s="1004"/>
    </row>
    <row r="160" spans="2:18">
      <c r="E160" s="75">
        <v>2024</v>
      </c>
      <c r="F160" s="75">
        <v>2025</v>
      </c>
      <c r="G160" s="75">
        <v>2026</v>
      </c>
      <c r="H160" s="75">
        <v>2027</v>
      </c>
      <c r="I160" s="75">
        <v>2028</v>
      </c>
      <c r="J160" s="75">
        <v>2029</v>
      </c>
      <c r="K160" s="75">
        <v>2030</v>
      </c>
      <c r="M160" s="8">
        <v>2025</v>
      </c>
      <c r="N160" s="8">
        <v>2026</v>
      </c>
      <c r="O160" s="8">
        <v>2027</v>
      </c>
      <c r="P160" s="8">
        <v>2028</v>
      </c>
      <c r="Q160" s="8">
        <v>2029</v>
      </c>
      <c r="R160" s="8">
        <v>2030</v>
      </c>
    </row>
    <row r="161" spans="2:18">
      <c r="B161" s="130"/>
      <c r="C161" t="s">
        <v>1017</v>
      </c>
      <c r="D161" s="742" t="s">
        <v>1077</v>
      </c>
      <c r="E161" s="740">
        <v>15913.5</v>
      </c>
      <c r="F161" s="179">
        <v>16390.904999999999</v>
      </c>
      <c r="G161" s="179">
        <v>16882.632149999998</v>
      </c>
      <c r="H161" s="179">
        <v>17389.1111145</v>
      </c>
      <c r="I161" s="179">
        <v>17910.784447934999</v>
      </c>
      <c r="J161" s="179">
        <v>18448.10798137305</v>
      </c>
      <c r="K161" s="179">
        <v>19001.551220814243</v>
      </c>
      <c r="M161" s="63">
        <v>0.03</v>
      </c>
      <c r="N161" s="181">
        <v>0.03</v>
      </c>
      <c r="O161" s="181">
        <v>0.03</v>
      </c>
      <c r="P161" s="181">
        <v>0.03</v>
      </c>
      <c r="Q161" s="181">
        <v>0.03</v>
      </c>
      <c r="R161" s="181">
        <v>0.03</v>
      </c>
    </row>
    <row r="162" spans="2:18">
      <c r="B162" s="130"/>
      <c r="D162" s="742" t="s">
        <v>1082</v>
      </c>
      <c r="E162" s="741">
        <v>35000</v>
      </c>
      <c r="F162" s="741">
        <v>36050</v>
      </c>
      <c r="G162" s="741">
        <v>37131.5</v>
      </c>
      <c r="H162" s="741">
        <v>38245.445</v>
      </c>
      <c r="I162" s="741">
        <v>39392.808349999999</v>
      </c>
      <c r="J162" s="741">
        <v>40574.5926005</v>
      </c>
      <c r="K162" s="741">
        <v>41791.830378514998</v>
      </c>
      <c r="M162" s="63">
        <v>0.03</v>
      </c>
      <c r="N162" s="181">
        <v>0.03</v>
      </c>
      <c r="O162" s="181">
        <v>0.03</v>
      </c>
      <c r="P162" s="181">
        <v>0.03</v>
      </c>
      <c r="Q162" s="181">
        <v>0.03</v>
      </c>
      <c r="R162" s="181">
        <v>0.03</v>
      </c>
    </row>
    <row r="163" spans="2:18">
      <c r="B163" s="130"/>
      <c r="D163" s="742" t="s">
        <v>1083</v>
      </c>
      <c r="E163" s="741">
        <v>25000</v>
      </c>
      <c r="F163" s="741">
        <v>0</v>
      </c>
      <c r="G163" s="741">
        <v>0</v>
      </c>
      <c r="H163" s="741">
        <v>0</v>
      </c>
      <c r="I163" s="741">
        <v>0</v>
      </c>
      <c r="J163" s="741">
        <v>0</v>
      </c>
      <c r="K163" s="741">
        <v>0</v>
      </c>
      <c r="M163" s="782">
        <v>-1</v>
      </c>
      <c r="N163" s="165">
        <v>-1</v>
      </c>
      <c r="O163" s="165">
        <v>-1</v>
      </c>
      <c r="P163" s="165">
        <v>-1</v>
      </c>
      <c r="Q163" s="165">
        <v>-1</v>
      </c>
      <c r="R163" s="165">
        <v>-1</v>
      </c>
    </row>
    <row r="164" spans="2:18">
      <c r="B164" s="130"/>
      <c r="D164" s="742" t="s">
        <v>1084</v>
      </c>
      <c r="E164" s="787"/>
      <c r="F164" s="788">
        <v>0</v>
      </c>
      <c r="G164" s="788">
        <v>0</v>
      </c>
      <c r="H164" s="788">
        <v>75000</v>
      </c>
      <c r="I164" s="788">
        <v>0</v>
      </c>
      <c r="J164" s="788">
        <v>0</v>
      </c>
      <c r="K164" s="788">
        <v>0</v>
      </c>
      <c r="M164" s="63"/>
      <c r="N164" s="181"/>
      <c r="O164" s="181"/>
      <c r="P164" s="165"/>
      <c r="Q164" s="165"/>
      <c r="R164" s="165"/>
    </row>
    <row r="165" spans="2:18">
      <c r="B165" s="130"/>
      <c r="D165" s="742" t="s">
        <v>1299</v>
      </c>
      <c r="E165" s="741">
        <v>50000</v>
      </c>
      <c r="F165" s="741"/>
      <c r="G165" s="741"/>
      <c r="H165" s="741"/>
      <c r="I165" s="741"/>
      <c r="J165" s="741"/>
      <c r="K165" s="741"/>
      <c r="M165" s="63">
        <v>0.03</v>
      </c>
      <c r="N165" s="181">
        <v>0.03</v>
      </c>
      <c r="O165" s="181">
        <v>0.03</v>
      </c>
      <c r="P165" s="181">
        <v>0.03</v>
      </c>
      <c r="Q165" s="181">
        <v>0.03</v>
      </c>
      <c r="R165" s="181">
        <v>0.03</v>
      </c>
    </row>
    <row r="166" spans="2:18">
      <c r="B166" s="130"/>
      <c r="D166" s="742" t="s">
        <v>1085</v>
      </c>
      <c r="E166" s="741">
        <v>20000</v>
      </c>
      <c r="F166" s="741">
        <v>20600</v>
      </c>
      <c r="G166" s="741">
        <v>21218</v>
      </c>
      <c r="H166" s="741">
        <v>21854.54</v>
      </c>
      <c r="I166" s="741">
        <v>22510.176200000002</v>
      </c>
      <c r="J166" s="741">
        <v>23185.481486000001</v>
      </c>
      <c r="K166" s="741">
        <v>23881.04593058</v>
      </c>
      <c r="M166" s="63">
        <v>0.03</v>
      </c>
      <c r="N166" s="181">
        <v>0.03</v>
      </c>
      <c r="O166" s="181">
        <v>0.03</v>
      </c>
      <c r="P166" s="181">
        <v>0.03</v>
      </c>
      <c r="Q166" s="181">
        <v>0.03</v>
      </c>
      <c r="R166" s="181">
        <v>0.03</v>
      </c>
    </row>
    <row r="167" spans="2:18" ht="18.75">
      <c r="D167" s="3" t="s">
        <v>1342</v>
      </c>
      <c r="E167" s="312">
        <v>145913.5</v>
      </c>
      <c r="F167" s="312">
        <v>73040.904999999999</v>
      </c>
      <c r="G167" s="312">
        <v>75232.13214999999</v>
      </c>
      <c r="H167" s="312">
        <v>152489.09611449999</v>
      </c>
      <c r="I167" s="312">
        <v>79813.768997934996</v>
      </c>
      <c r="J167" s="312">
        <v>82208.182067873058</v>
      </c>
      <c r="K167" s="312">
        <v>84674.427529909241</v>
      </c>
    </row>
    <row r="168" spans="2:18">
      <c r="D168" s="3"/>
      <c r="E168" s="88"/>
      <c r="F168" s="7"/>
      <c r="G168" s="7"/>
      <c r="H168" s="7"/>
      <c r="I168" s="7"/>
      <c r="J168" s="7"/>
      <c r="K168" s="7"/>
    </row>
    <row r="169" spans="2:18">
      <c r="E169" s="9"/>
      <c r="F169" s="9"/>
      <c r="G169" s="9"/>
      <c r="H169" s="9"/>
      <c r="I169" s="9"/>
      <c r="J169" s="9"/>
      <c r="K169" s="9"/>
    </row>
    <row r="170" spans="2:18" ht="18.75">
      <c r="B170" s="90"/>
      <c r="C170" s="91"/>
      <c r="D170" s="91" t="s">
        <v>159</v>
      </c>
      <c r="E170" s="92">
        <v>388090.82724352228</v>
      </c>
      <c r="F170" s="92">
        <v>329748.87187813362</v>
      </c>
      <c r="G170" s="92">
        <v>367440.85195607168</v>
      </c>
      <c r="H170" s="92">
        <v>459308.2519108752</v>
      </c>
      <c r="I170" s="92">
        <v>399762.92639707343</v>
      </c>
      <c r="J170" s="92">
        <v>413355.55997598136</v>
      </c>
      <c r="K170" s="92">
        <v>427411.96366480127</v>
      </c>
    </row>
    <row r="171" spans="2:18" ht="18.75">
      <c r="B171" s="93"/>
      <c r="C171" s="93"/>
      <c r="D171" s="22"/>
      <c r="E171" s="94"/>
      <c r="F171" s="95"/>
      <c r="G171" s="95"/>
      <c r="H171" s="95"/>
      <c r="I171" s="95"/>
      <c r="J171" s="95"/>
      <c r="K171" s="95"/>
    </row>
    <row r="172" spans="2:18" ht="18.75">
      <c r="B172" s="93"/>
      <c r="C172" s="93"/>
      <c r="D172" s="22"/>
      <c r="F172" s="95"/>
      <c r="G172" s="95"/>
      <c r="H172" s="95"/>
      <c r="I172" s="95"/>
      <c r="J172" s="95"/>
      <c r="K172" s="95"/>
    </row>
    <row r="173" spans="2:18" ht="18.75">
      <c r="B173" s="93"/>
      <c r="C173" s="93"/>
      <c r="D173" s="22"/>
      <c r="E173" s="94"/>
      <c r="F173" s="95"/>
      <c r="G173" s="95"/>
      <c r="H173" s="95"/>
      <c r="I173" s="95"/>
      <c r="J173" s="95"/>
      <c r="K173" s="95"/>
    </row>
    <row r="175" spans="2:18" ht="26.25">
      <c r="B175" s="324"/>
      <c r="C175" s="89"/>
      <c r="D175" s="89"/>
      <c r="E175" s="1005" t="s">
        <v>1016</v>
      </c>
      <c r="F175" s="1005"/>
      <c r="G175" s="1005"/>
      <c r="H175" s="1005"/>
      <c r="I175" s="1005"/>
      <c r="J175" s="1005"/>
      <c r="K175" s="1005"/>
    </row>
    <row r="176" spans="2:18">
      <c r="E176" s="11"/>
      <c r="F176" s="11"/>
      <c r="G176" s="11"/>
      <c r="H176" s="11"/>
      <c r="I176" s="11"/>
      <c r="J176" s="11"/>
      <c r="K176" s="11"/>
    </row>
    <row r="177" spans="3:12">
      <c r="C177" s="12" t="s">
        <v>11</v>
      </c>
      <c r="D177" s="12" t="s">
        <v>12</v>
      </c>
      <c r="E177" s="75">
        <v>2024</v>
      </c>
      <c r="F177" s="75">
        <v>2025</v>
      </c>
      <c r="G177" s="75">
        <v>2026</v>
      </c>
      <c r="H177" s="75">
        <v>2027</v>
      </c>
      <c r="I177" s="75">
        <v>2028</v>
      </c>
      <c r="J177" s="75">
        <v>2029</v>
      </c>
      <c r="K177" s="75">
        <v>2030</v>
      </c>
    </row>
    <row r="178" spans="3:12" ht="18.75">
      <c r="C178" s="176">
        <v>2</v>
      </c>
      <c r="D178" s="755" t="s">
        <v>126</v>
      </c>
      <c r="E178" s="322">
        <v>1</v>
      </c>
      <c r="F178" s="322">
        <v>1</v>
      </c>
      <c r="G178" s="322">
        <v>1</v>
      </c>
      <c r="H178" s="322">
        <v>1</v>
      </c>
      <c r="I178" s="322">
        <v>1</v>
      </c>
      <c r="J178" s="322">
        <v>1</v>
      </c>
      <c r="K178" s="322">
        <v>1</v>
      </c>
    </row>
    <row r="179" spans="3:12" ht="18.75">
      <c r="D179" s="447"/>
      <c r="E179" s="748">
        <v>235683.91866753329</v>
      </c>
      <c r="F179" s="748">
        <v>249824.95378758531</v>
      </c>
      <c r="G179" s="748">
        <v>264814.45101484045</v>
      </c>
      <c r="H179" s="748">
        <v>278055.17356558249</v>
      </c>
      <c r="I179" s="748">
        <v>289954.25093934219</v>
      </c>
      <c r="J179" s="748">
        <v>300102.64972221915</v>
      </c>
      <c r="K179" s="748">
        <v>310606.2424624968</v>
      </c>
      <c r="L179" s="13"/>
    </row>
    <row r="180" spans="3:12" ht="18.75">
      <c r="C180" s="176">
        <v>5</v>
      </c>
      <c r="D180" s="755" t="s">
        <v>1050</v>
      </c>
      <c r="E180" s="322">
        <v>1</v>
      </c>
      <c r="F180" s="322">
        <v>1</v>
      </c>
      <c r="G180" s="322">
        <v>1</v>
      </c>
      <c r="H180" s="322">
        <v>1</v>
      </c>
      <c r="I180" s="322">
        <v>1</v>
      </c>
      <c r="J180" s="322">
        <v>1</v>
      </c>
      <c r="K180" s="322">
        <v>1</v>
      </c>
    </row>
    <row r="181" spans="3:12" ht="18.75">
      <c r="D181" s="447"/>
      <c r="E181" s="748">
        <v>238171.31057897236</v>
      </c>
      <c r="F181" s="748">
        <v>252461.58921371071</v>
      </c>
      <c r="G181" s="748">
        <v>267609.28456653334</v>
      </c>
      <c r="H181" s="748">
        <v>280989.74879486003</v>
      </c>
      <c r="I181" s="748">
        <v>293014.40821503347</v>
      </c>
      <c r="J181" s="748">
        <v>303269.9125025596</v>
      </c>
      <c r="K181" s="748">
        <v>313884.35944014916</v>
      </c>
      <c r="L181" s="13"/>
    </row>
    <row r="182" spans="3:12" ht="18.75">
      <c r="C182" s="756">
        <v>140</v>
      </c>
      <c r="D182" s="755" t="s">
        <v>1068</v>
      </c>
      <c r="E182" s="322">
        <v>1</v>
      </c>
      <c r="F182" s="322">
        <v>1</v>
      </c>
      <c r="G182" s="322">
        <v>1</v>
      </c>
      <c r="H182" s="322">
        <v>1</v>
      </c>
      <c r="I182" s="322">
        <v>1</v>
      </c>
      <c r="J182" s="322">
        <v>1</v>
      </c>
      <c r="K182" s="322">
        <v>1</v>
      </c>
    </row>
    <row r="183" spans="3:12" ht="18.75">
      <c r="D183" s="447"/>
      <c r="E183" s="748">
        <v>165613.38357447449</v>
      </c>
      <c r="F183" s="748">
        <v>175550.18658894298</v>
      </c>
      <c r="G183" s="748">
        <v>186083.19778427956</v>
      </c>
      <c r="H183" s="748">
        <v>195387.35767349353</v>
      </c>
      <c r="I183" s="748">
        <v>203748.7532087685</v>
      </c>
      <c r="J183" s="748">
        <v>210879.95957107536</v>
      </c>
      <c r="K183" s="748">
        <v>218260.75815606298</v>
      </c>
      <c r="L183" s="13"/>
    </row>
    <row r="184" spans="3:12" ht="18.75">
      <c r="C184" s="176">
        <v>145</v>
      </c>
      <c r="D184" s="755" t="s">
        <v>731</v>
      </c>
      <c r="E184" s="322">
        <v>0.5</v>
      </c>
      <c r="F184" s="322">
        <v>0.5</v>
      </c>
      <c r="G184" s="322">
        <v>0.5</v>
      </c>
      <c r="H184" s="322">
        <v>0.5</v>
      </c>
      <c r="I184" s="322">
        <v>0.5</v>
      </c>
      <c r="J184" s="322">
        <v>0.5</v>
      </c>
      <c r="K184" s="322">
        <v>0.5</v>
      </c>
    </row>
    <row r="185" spans="3:12" ht="18.75">
      <c r="D185" s="447"/>
      <c r="E185" s="748">
        <v>80033.368556440517</v>
      </c>
      <c r="F185" s="748">
        <v>84835.370669826953</v>
      </c>
      <c r="G185" s="748">
        <v>89925.492910016575</v>
      </c>
      <c r="H185" s="748">
        <v>94421.767555517406</v>
      </c>
      <c r="I185" s="748">
        <v>98462.447336810015</v>
      </c>
      <c r="J185" s="748">
        <v>101908.63299359835</v>
      </c>
      <c r="K185" s="748">
        <v>105475.43514837428</v>
      </c>
      <c r="L185" s="13"/>
    </row>
    <row r="186" spans="3:12" ht="18.75">
      <c r="C186" s="756">
        <v>170</v>
      </c>
      <c r="D186" s="755" t="s">
        <v>702</v>
      </c>
      <c r="E186" s="322">
        <v>1</v>
      </c>
      <c r="F186" s="322">
        <v>1</v>
      </c>
      <c r="G186" s="322">
        <v>1</v>
      </c>
      <c r="H186" s="322">
        <v>1</v>
      </c>
      <c r="I186" s="322">
        <v>1</v>
      </c>
      <c r="J186" s="322">
        <v>1</v>
      </c>
      <c r="K186" s="322">
        <v>1</v>
      </c>
    </row>
    <row r="187" spans="3:12" ht="18.75">
      <c r="D187" s="447"/>
      <c r="E187" s="748">
        <v>134852.96849352226</v>
      </c>
      <c r="F187" s="748">
        <v>142944.14660313362</v>
      </c>
      <c r="G187" s="748">
        <v>151520.79539932165</v>
      </c>
      <c r="H187" s="748">
        <v>159096.83516928775</v>
      </c>
      <c r="I187" s="748">
        <v>165905.21613671881</v>
      </c>
      <c r="J187" s="748">
        <v>171711.89870150396</v>
      </c>
      <c r="K187" s="748">
        <v>177721.81515605657</v>
      </c>
      <c r="L187" s="13"/>
    </row>
    <row r="188" spans="3:12" ht="18.75">
      <c r="C188" s="176">
        <v>135</v>
      </c>
      <c r="D188" s="755" t="s">
        <v>1304</v>
      </c>
      <c r="E188" s="322">
        <v>1</v>
      </c>
      <c r="F188" s="322">
        <v>1</v>
      </c>
      <c r="G188" s="322">
        <v>1</v>
      </c>
      <c r="H188" s="322">
        <v>1</v>
      </c>
      <c r="I188" s="322">
        <v>1</v>
      </c>
      <c r="J188" s="322">
        <v>1</v>
      </c>
      <c r="K188" s="322">
        <v>1</v>
      </c>
    </row>
    <row r="189" spans="3:12" ht="18.75">
      <c r="D189" s="447"/>
      <c r="E189" s="748">
        <v>151577.96408319342</v>
      </c>
      <c r="F189" s="748">
        <v>160672.64192818504</v>
      </c>
      <c r="G189" s="748">
        <v>170313.00044387614</v>
      </c>
      <c r="H189" s="748">
        <v>178828.65046606996</v>
      </c>
      <c r="I189" s="748">
        <v>186481.43362149256</v>
      </c>
      <c r="J189" s="748">
        <v>193008.28379824478</v>
      </c>
      <c r="K189" s="748">
        <v>199763.57373118334</v>
      </c>
      <c r="L189" s="13">
        <v>1240645.5480722452</v>
      </c>
    </row>
    <row r="190" spans="3:12" ht="18.75">
      <c r="C190" s="176"/>
      <c r="D190" s="755" t="s">
        <v>1339</v>
      </c>
      <c r="E190" s="322"/>
      <c r="F190" s="322"/>
      <c r="G190" s="322"/>
      <c r="H190" s="322"/>
      <c r="I190" s="322"/>
      <c r="J190" s="322"/>
      <c r="K190" s="322"/>
    </row>
    <row r="191" spans="3:12" ht="18.75">
      <c r="E191" s="748">
        <v>0</v>
      </c>
      <c r="F191" s="748">
        <v>0</v>
      </c>
      <c r="G191" s="748">
        <v>0</v>
      </c>
      <c r="H191" s="748">
        <v>0</v>
      </c>
      <c r="I191" s="748">
        <v>0</v>
      </c>
      <c r="J191" s="748">
        <v>0</v>
      </c>
      <c r="K191" s="748">
        <v>0</v>
      </c>
      <c r="L191" s="13">
        <v>0</v>
      </c>
    </row>
    <row r="192" spans="3:12">
      <c r="E192" s="13"/>
      <c r="L192" s="13"/>
    </row>
    <row r="193" spans="1:19" ht="18.75">
      <c r="D193" s="3" t="s">
        <v>1343</v>
      </c>
      <c r="E193" s="313">
        <v>5.5</v>
      </c>
      <c r="F193" s="313">
        <v>5.5</v>
      </c>
      <c r="G193" s="313">
        <v>5.5</v>
      </c>
      <c r="H193" s="313">
        <v>5.5</v>
      </c>
      <c r="I193" s="313">
        <v>5.5</v>
      </c>
      <c r="J193" s="313">
        <v>5.5</v>
      </c>
      <c r="K193" s="313">
        <v>5.5</v>
      </c>
    </row>
    <row r="194" spans="1:19" ht="18.75">
      <c r="D194" s="3" t="s">
        <v>1344</v>
      </c>
      <c r="E194" s="312">
        <v>1005932.9139541364</v>
      </c>
      <c r="F194" s="312">
        <v>1066288.8887913846</v>
      </c>
      <c r="G194" s="312">
        <v>1130266.2221188676</v>
      </c>
      <c r="H194" s="312">
        <v>1186779.5332248113</v>
      </c>
      <c r="I194" s="312">
        <v>1237566.5094581654</v>
      </c>
      <c r="J194" s="312">
        <v>1280881.3372892013</v>
      </c>
      <c r="K194" s="312">
        <v>1325712.1840943233</v>
      </c>
      <c r="L194" s="13"/>
      <c r="M194" s="13"/>
    </row>
    <row r="195" spans="1:19">
      <c r="D195" s="3"/>
      <c r="E195" s="96"/>
      <c r="F195" s="96"/>
      <c r="G195" s="96"/>
      <c r="H195" s="96"/>
      <c r="I195" s="96"/>
      <c r="J195" s="96"/>
      <c r="K195" s="96"/>
      <c r="M195" s="1004" t="s">
        <v>97</v>
      </c>
      <c r="N195" s="1004"/>
      <c r="O195" s="1004"/>
      <c r="P195" s="1004"/>
      <c r="Q195" s="1004"/>
      <c r="R195" s="1004"/>
    </row>
    <row r="196" spans="1:19">
      <c r="E196" s="75">
        <v>2024</v>
      </c>
      <c r="F196" s="75">
        <v>2025</v>
      </c>
      <c r="G196" s="75">
        <v>2026</v>
      </c>
      <c r="H196" s="75">
        <v>2027</v>
      </c>
      <c r="I196" s="75">
        <v>2028</v>
      </c>
      <c r="J196" s="75">
        <v>2029</v>
      </c>
      <c r="K196" s="75">
        <v>2030</v>
      </c>
      <c r="M196" s="8">
        <v>2025</v>
      </c>
      <c r="N196" s="8">
        <v>2026</v>
      </c>
      <c r="O196" s="8">
        <v>2027</v>
      </c>
      <c r="P196" s="8">
        <v>2028</v>
      </c>
      <c r="Q196" s="8">
        <v>2029</v>
      </c>
      <c r="R196" s="8">
        <v>2030</v>
      </c>
    </row>
    <row r="197" spans="1:19">
      <c r="B197" s="130"/>
      <c r="C197" t="s">
        <v>1016</v>
      </c>
      <c r="D197" s="742" t="s">
        <v>1077</v>
      </c>
      <c r="E197" s="740">
        <v>138750.86740000002</v>
      </c>
      <c r="F197" s="179">
        <v>142913.39342200002</v>
      </c>
      <c r="G197" s="179">
        <v>147200.79522466002</v>
      </c>
      <c r="H197" s="179">
        <v>151616.81908139982</v>
      </c>
      <c r="I197" s="179">
        <v>156165.32365384183</v>
      </c>
      <c r="J197" s="179">
        <v>160850.2833634571</v>
      </c>
      <c r="K197" s="179">
        <v>165675.79186436083</v>
      </c>
      <c r="M197" s="63">
        <v>0.03</v>
      </c>
      <c r="N197" s="181">
        <v>0.03</v>
      </c>
      <c r="O197" s="181">
        <v>0.03</v>
      </c>
      <c r="P197" s="181">
        <v>0.03</v>
      </c>
      <c r="Q197" s="181">
        <v>0.03</v>
      </c>
      <c r="R197" s="181">
        <v>0.03</v>
      </c>
      <c r="S197" s="13"/>
    </row>
    <row r="198" spans="1:19" ht="18.75">
      <c r="B198" s="130"/>
      <c r="D198" s="862"/>
      <c r="E198" s="741"/>
      <c r="F198" s="741"/>
      <c r="G198" s="741"/>
      <c r="H198" s="741"/>
      <c r="I198" s="741"/>
      <c r="J198" s="741"/>
      <c r="K198" s="741"/>
      <c r="M198" s="63">
        <v>0.03</v>
      </c>
      <c r="N198" s="181">
        <v>0.03</v>
      </c>
      <c r="O198" s="181">
        <v>0.03</v>
      </c>
      <c r="P198" s="181">
        <v>0.03</v>
      </c>
      <c r="Q198" s="181">
        <v>0.03</v>
      </c>
      <c r="R198" s="181">
        <v>0.03</v>
      </c>
      <c r="S198" s="13"/>
    </row>
    <row r="199" spans="1:19">
      <c r="B199" s="130"/>
      <c r="D199" s="742" t="s">
        <v>1299</v>
      </c>
      <c r="E199" s="741">
        <v>50000</v>
      </c>
      <c r="F199" s="741"/>
      <c r="G199" s="741"/>
      <c r="H199" s="741"/>
      <c r="I199" s="741"/>
      <c r="J199" s="741"/>
      <c r="K199" s="741"/>
      <c r="M199" s="63">
        <v>0.03</v>
      </c>
      <c r="N199" s="181">
        <v>0.03</v>
      </c>
      <c r="O199" s="181">
        <v>0.03</v>
      </c>
      <c r="P199" s="181">
        <v>0.03</v>
      </c>
      <c r="Q199" s="181">
        <v>0.03</v>
      </c>
      <c r="R199" s="181">
        <v>0.03</v>
      </c>
      <c r="S199" s="13"/>
    </row>
    <row r="200" spans="1:19">
      <c r="B200" s="130"/>
      <c r="D200" s="742" t="s">
        <v>1018</v>
      </c>
      <c r="E200" s="741"/>
      <c r="F200" s="741"/>
      <c r="G200" s="741"/>
      <c r="H200" s="741"/>
      <c r="I200" s="741"/>
      <c r="J200" s="741"/>
      <c r="K200" s="741"/>
      <c r="M200" s="63">
        <v>0.03</v>
      </c>
      <c r="N200" s="181">
        <v>0.03</v>
      </c>
      <c r="O200" s="181">
        <v>0.03</v>
      </c>
      <c r="P200" s="181">
        <v>0.03</v>
      </c>
      <c r="Q200" s="181">
        <v>0.03</v>
      </c>
      <c r="R200" s="181">
        <v>0.03</v>
      </c>
      <c r="S200" s="13"/>
    </row>
    <row r="201" spans="1:19">
      <c r="B201" s="130"/>
      <c r="D201" s="742" t="s">
        <v>1018</v>
      </c>
      <c r="E201" s="741"/>
      <c r="F201" s="741"/>
      <c r="G201" s="741"/>
      <c r="H201" s="741"/>
      <c r="I201" s="741"/>
      <c r="J201" s="741"/>
      <c r="K201" s="741"/>
      <c r="M201" s="63">
        <v>0.03</v>
      </c>
      <c r="N201" s="181">
        <v>0.03</v>
      </c>
      <c r="O201" s="181">
        <v>0.03</v>
      </c>
      <c r="P201" s="181">
        <v>0.03</v>
      </c>
      <c r="Q201" s="181">
        <v>0.03</v>
      </c>
      <c r="R201" s="181">
        <v>0.03</v>
      </c>
      <c r="S201" s="13"/>
    </row>
    <row r="202" spans="1:19" ht="18.75">
      <c r="D202" s="3" t="s">
        <v>1345</v>
      </c>
      <c r="E202" s="312">
        <v>188750.86740000002</v>
      </c>
      <c r="F202" s="312">
        <v>142913.39342200002</v>
      </c>
      <c r="G202" s="312">
        <v>147200.79522466002</v>
      </c>
      <c r="H202" s="312">
        <v>151616.81908139982</v>
      </c>
      <c r="I202" s="312">
        <v>156165.32365384183</v>
      </c>
      <c r="J202" s="312">
        <v>160850.2833634571</v>
      </c>
      <c r="K202" s="312">
        <v>165675.79186436083</v>
      </c>
      <c r="S202" s="13"/>
    </row>
    <row r="203" spans="1:19">
      <c r="E203" s="9"/>
      <c r="F203" s="9"/>
      <c r="G203" s="9"/>
      <c r="H203" s="9"/>
      <c r="I203" s="9"/>
      <c r="J203" s="9"/>
      <c r="K203" s="9"/>
      <c r="S203" s="13"/>
    </row>
    <row r="204" spans="1:19" ht="18.75">
      <c r="B204" s="90"/>
      <c r="C204" s="91"/>
      <c r="D204" s="91" t="s">
        <v>159</v>
      </c>
      <c r="E204" s="92">
        <v>1194683.7813541365</v>
      </c>
      <c r="F204" s="92">
        <v>1209202.2822133848</v>
      </c>
      <c r="G204" s="92">
        <v>1277467.0173435276</v>
      </c>
      <c r="H204" s="92">
        <v>1338396.3523062111</v>
      </c>
      <c r="I204" s="92">
        <v>1393731.8331120072</v>
      </c>
      <c r="J204" s="92">
        <v>1441731.6206526584</v>
      </c>
      <c r="K204" s="92">
        <v>1491387.9759586842</v>
      </c>
      <c r="L204" s="13"/>
    </row>
    <row r="205" spans="1:19" ht="18.75">
      <c r="B205" s="93"/>
      <c r="C205" s="93"/>
      <c r="D205" s="22"/>
      <c r="E205" s="94"/>
      <c r="F205" s="95"/>
      <c r="G205" s="95"/>
      <c r="H205" s="95"/>
      <c r="I205" s="95"/>
      <c r="J205" s="95"/>
      <c r="K205" s="95"/>
      <c r="L205" s="13"/>
      <c r="M205" s="13"/>
    </row>
    <row r="206" spans="1:19" ht="18.75">
      <c r="A206" s="198">
        <v>34000</v>
      </c>
      <c r="B206" s="93"/>
      <c r="C206" s="93"/>
      <c r="D206" s="22"/>
      <c r="E206" s="94"/>
      <c r="F206" s="95"/>
      <c r="G206" s="95"/>
      <c r="H206" s="95"/>
      <c r="I206" s="95"/>
      <c r="J206" s="95"/>
      <c r="K206" s="95"/>
    </row>
    <row r="207" spans="1:19">
      <c r="E207" s="9"/>
      <c r="F207" s="10"/>
      <c r="G207" s="10"/>
      <c r="H207" s="10"/>
      <c r="I207" s="10"/>
      <c r="J207" s="10"/>
      <c r="K207" s="10"/>
    </row>
    <row r="208" spans="1:19">
      <c r="E208" s="9"/>
      <c r="F208" s="10"/>
      <c r="G208" s="10"/>
      <c r="H208" s="10"/>
      <c r="I208" s="10"/>
      <c r="J208" s="10"/>
      <c r="K208" s="10"/>
    </row>
    <row r="209" spans="2:18" ht="26.25">
      <c r="B209" s="89"/>
      <c r="C209" s="89"/>
      <c r="D209" s="89"/>
      <c r="E209" s="1005" t="s">
        <v>436</v>
      </c>
      <c r="F209" s="1005"/>
      <c r="G209" s="1005"/>
      <c r="H209" s="1005"/>
      <c r="I209" s="1005"/>
      <c r="J209" s="1005"/>
      <c r="K209" s="1005"/>
      <c r="L209" s="89"/>
      <c r="M209" s="89"/>
      <c r="N209" s="89"/>
      <c r="O209" s="89"/>
      <c r="P209" s="89"/>
      <c r="Q209" s="89"/>
      <c r="R209" s="89"/>
    </row>
    <row r="210" spans="2:18">
      <c r="E210" s="354"/>
      <c r="F210" s="354"/>
      <c r="G210" s="354"/>
      <c r="H210" s="354"/>
      <c r="I210" s="354"/>
      <c r="J210" s="354"/>
      <c r="K210" s="354"/>
    </row>
    <row r="211" spans="2:18">
      <c r="C211" s="12" t="s">
        <v>11</v>
      </c>
      <c r="D211" s="12" t="s">
        <v>12</v>
      </c>
      <c r="E211" s="75">
        <v>2024</v>
      </c>
      <c r="F211" s="75">
        <v>2025</v>
      </c>
      <c r="G211" s="75">
        <v>2026</v>
      </c>
      <c r="H211" s="75">
        <v>2027</v>
      </c>
      <c r="I211" s="75">
        <v>2028</v>
      </c>
      <c r="J211" s="75">
        <v>2029</v>
      </c>
      <c r="K211" s="75">
        <v>2030</v>
      </c>
    </row>
    <row r="212" spans="2:18" ht="18.75">
      <c r="C212" s="176">
        <v>110</v>
      </c>
      <c r="D212" s="755" t="s">
        <v>1065</v>
      </c>
      <c r="E212" s="322">
        <v>1</v>
      </c>
      <c r="F212" s="322">
        <v>1</v>
      </c>
      <c r="G212" s="322">
        <v>1</v>
      </c>
      <c r="H212" s="322">
        <v>1</v>
      </c>
      <c r="I212" s="322">
        <v>1</v>
      </c>
      <c r="J212" s="322">
        <v>1</v>
      </c>
      <c r="K212" s="322">
        <v>1</v>
      </c>
    </row>
    <row r="213" spans="2:18" ht="18.75">
      <c r="E213" s="748">
        <v>226902.07309969899</v>
      </c>
      <c r="F213" s="748">
        <v>240516.19748568092</v>
      </c>
      <c r="G213" s="748">
        <v>254947.16933482178</v>
      </c>
      <c r="H213" s="748">
        <v>267694.52780156286</v>
      </c>
      <c r="I213" s="748">
        <v>279150.23228638363</v>
      </c>
      <c r="J213" s="748">
        <v>288920.49041640706</v>
      </c>
      <c r="K213" s="748">
        <v>299032.70758098131</v>
      </c>
      <c r="L213" s="13"/>
    </row>
    <row r="214" spans="2:18" ht="18.75">
      <c r="C214" s="176">
        <v>115</v>
      </c>
      <c r="D214" s="755" t="s">
        <v>1070</v>
      </c>
      <c r="E214" s="322"/>
      <c r="F214" s="322">
        <v>2</v>
      </c>
      <c r="G214" s="322">
        <v>2</v>
      </c>
      <c r="H214" s="322">
        <v>2</v>
      </c>
      <c r="I214" s="322">
        <v>2</v>
      </c>
      <c r="J214" s="322">
        <v>2</v>
      </c>
      <c r="K214" s="322">
        <v>2</v>
      </c>
    </row>
    <row r="215" spans="2:18" ht="18.75">
      <c r="E215" s="748">
        <v>0</v>
      </c>
      <c r="F215" s="748">
        <v>283706.34170793951</v>
      </c>
      <c r="G215" s="748">
        <v>300728.72221041587</v>
      </c>
      <c r="H215" s="748">
        <v>315765.15832093667</v>
      </c>
      <c r="I215" s="748">
        <v>329277.9946498464</v>
      </c>
      <c r="J215" s="748">
        <v>340802.724462591</v>
      </c>
      <c r="K215" s="748">
        <v>352730.81981878163</v>
      </c>
      <c r="L215" s="13"/>
    </row>
    <row r="216" spans="2:18" ht="18.75">
      <c r="C216" s="176"/>
      <c r="D216" s="755" t="s">
        <v>1339</v>
      </c>
      <c r="E216" s="322"/>
      <c r="F216" s="322"/>
      <c r="G216" s="322"/>
      <c r="H216" s="322"/>
      <c r="I216" s="322"/>
      <c r="J216" s="322"/>
      <c r="K216" s="322"/>
    </row>
    <row r="217" spans="2:18" ht="18.75">
      <c r="E217" s="748">
        <v>0</v>
      </c>
      <c r="F217" s="748">
        <v>0</v>
      </c>
      <c r="G217" s="748">
        <v>0</v>
      </c>
      <c r="H217" s="748">
        <v>0</v>
      </c>
      <c r="I217" s="748">
        <v>0</v>
      </c>
      <c r="J217" s="748">
        <v>0</v>
      </c>
      <c r="K217" s="748">
        <v>0</v>
      </c>
    </row>
    <row r="218" spans="2:18" ht="18.75">
      <c r="C218" s="176"/>
      <c r="D218" s="755" t="s">
        <v>1339</v>
      </c>
      <c r="E218" s="322"/>
      <c r="F218" s="322"/>
      <c r="G218" s="322"/>
      <c r="H218" s="322"/>
      <c r="I218" s="322"/>
      <c r="J218" s="322"/>
      <c r="K218" s="322"/>
    </row>
    <row r="219" spans="2:18" ht="18.75">
      <c r="E219" s="748">
        <v>0</v>
      </c>
      <c r="F219" s="748">
        <v>0</v>
      </c>
      <c r="G219" s="748">
        <v>0</v>
      </c>
      <c r="H219" s="748">
        <v>0</v>
      </c>
      <c r="I219" s="748">
        <v>0</v>
      </c>
      <c r="J219" s="748">
        <v>0</v>
      </c>
      <c r="K219" s="748">
        <v>0</v>
      </c>
      <c r="M219" s="13"/>
    </row>
    <row r="220" spans="2:18" ht="18.75">
      <c r="C220" s="176"/>
      <c r="D220" s="755" t="s">
        <v>1339</v>
      </c>
      <c r="E220" s="322"/>
      <c r="F220" s="322"/>
      <c r="G220" s="322"/>
      <c r="H220" s="322"/>
      <c r="I220" s="322"/>
      <c r="J220" s="322"/>
      <c r="K220" s="322"/>
      <c r="O220" s="13"/>
    </row>
    <row r="221" spans="2:18" ht="18.75">
      <c r="E221" s="748">
        <v>0</v>
      </c>
      <c r="F221" s="748">
        <v>0</v>
      </c>
      <c r="G221" s="748">
        <v>0</v>
      </c>
      <c r="H221" s="748">
        <v>0</v>
      </c>
      <c r="I221" s="748">
        <v>0</v>
      </c>
      <c r="J221" s="748">
        <v>0</v>
      </c>
      <c r="K221" s="748">
        <v>0</v>
      </c>
      <c r="L221" s="13">
        <v>0</v>
      </c>
    </row>
    <row r="223" spans="2:18" ht="18.75">
      <c r="D223" s="3" t="s">
        <v>1346</v>
      </c>
      <c r="E223" s="313">
        <v>1</v>
      </c>
      <c r="F223" s="313">
        <v>3</v>
      </c>
      <c r="G223" s="313">
        <v>3</v>
      </c>
      <c r="H223" s="313">
        <v>3</v>
      </c>
      <c r="I223" s="313">
        <v>3</v>
      </c>
      <c r="J223" s="313">
        <v>3</v>
      </c>
      <c r="K223" s="313">
        <v>3</v>
      </c>
    </row>
    <row r="224" spans="2:18" ht="18.75">
      <c r="D224" s="3" t="s">
        <v>1347</v>
      </c>
      <c r="E224" s="312">
        <v>226902.07309969899</v>
      </c>
      <c r="F224" s="312">
        <v>524222.53919362044</v>
      </c>
      <c r="G224" s="312">
        <v>555675.89154523762</v>
      </c>
      <c r="H224" s="312">
        <v>583459.68612249952</v>
      </c>
      <c r="I224" s="312">
        <v>608428.22693622997</v>
      </c>
      <c r="J224" s="312">
        <v>629723.214878998</v>
      </c>
      <c r="K224" s="312">
        <v>651763.527399763</v>
      </c>
      <c r="L224" s="13"/>
    </row>
    <row r="225" spans="2:18">
      <c r="D225" s="3"/>
      <c r="E225" s="96"/>
      <c r="F225" s="96"/>
      <c r="G225" s="96"/>
      <c r="H225" s="96"/>
      <c r="I225" s="96"/>
      <c r="J225" s="96"/>
      <c r="K225" s="96"/>
      <c r="M225" s="1004" t="s">
        <v>97</v>
      </c>
      <c r="N225" s="1004"/>
      <c r="O225" s="1004"/>
      <c r="P225" s="1004"/>
      <c r="Q225" s="1004"/>
      <c r="R225" s="1004"/>
    </row>
    <row r="226" spans="2:18">
      <c r="E226" s="75">
        <v>2024</v>
      </c>
      <c r="F226" s="75">
        <v>2025</v>
      </c>
      <c r="G226" s="75">
        <v>2026</v>
      </c>
      <c r="H226" s="75">
        <v>2027</v>
      </c>
      <c r="I226" s="75">
        <v>2028</v>
      </c>
      <c r="J226" s="75">
        <v>2029</v>
      </c>
      <c r="K226" s="75">
        <v>2030</v>
      </c>
      <c r="M226" s="8">
        <v>2025</v>
      </c>
      <c r="N226" s="8">
        <v>2026</v>
      </c>
      <c r="O226" s="8">
        <v>2027</v>
      </c>
      <c r="P226" s="8">
        <v>2028</v>
      </c>
      <c r="Q226" s="8">
        <v>2029</v>
      </c>
      <c r="R226" s="8">
        <v>2030</v>
      </c>
    </row>
    <row r="227" spans="2:18">
      <c r="B227" s="130"/>
      <c r="C227" t="s">
        <v>436</v>
      </c>
      <c r="D227" s="742" t="s">
        <v>1077</v>
      </c>
      <c r="E227" s="740">
        <v>79567.5</v>
      </c>
      <c r="F227" s="179">
        <v>81954.525000000009</v>
      </c>
      <c r="G227" s="179">
        <v>84413.16075000001</v>
      </c>
      <c r="H227" s="179">
        <v>86945.555572500016</v>
      </c>
      <c r="I227" s="179">
        <v>89553.922239675012</v>
      </c>
      <c r="J227" s="179">
        <v>92240.539906865262</v>
      </c>
      <c r="K227" s="179">
        <v>95007.756104071217</v>
      </c>
      <c r="M227" s="63">
        <v>0.03</v>
      </c>
      <c r="N227" s="181">
        <v>0.03</v>
      </c>
      <c r="O227" s="181">
        <v>0.03</v>
      </c>
      <c r="P227" s="181">
        <v>0.03</v>
      </c>
      <c r="Q227" s="181">
        <v>0.03</v>
      </c>
      <c r="R227" s="181">
        <v>0.03</v>
      </c>
    </row>
    <row r="228" spans="2:18">
      <c r="B228" s="130"/>
      <c r="D228" s="742" t="s">
        <v>1299</v>
      </c>
      <c r="E228" s="741">
        <v>50000</v>
      </c>
      <c r="F228" s="741"/>
      <c r="G228" s="741"/>
      <c r="H228" s="741"/>
      <c r="I228" s="741"/>
      <c r="J228" s="741"/>
      <c r="K228" s="741"/>
      <c r="M228" s="63">
        <v>0.03</v>
      </c>
      <c r="N228" s="181">
        <v>0.03</v>
      </c>
      <c r="O228" s="181">
        <v>0.03</v>
      </c>
      <c r="P228" s="181">
        <v>0.03</v>
      </c>
      <c r="Q228" s="181">
        <v>0.03</v>
      </c>
      <c r="R228" s="181">
        <v>0.03</v>
      </c>
    </row>
    <row r="229" spans="2:18">
      <c r="B229" s="130"/>
      <c r="D229" s="742" t="s">
        <v>1300</v>
      </c>
      <c r="E229" s="741">
        <v>85000</v>
      </c>
      <c r="F229" s="741"/>
      <c r="G229" s="741"/>
      <c r="H229" s="741"/>
      <c r="I229" s="741"/>
      <c r="J229" s="741"/>
      <c r="K229" s="741"/>
      <c r="M229" s="63">
        <v>0.03</v>
      </c>
      <c r="N229" s="181">
        <v>0.03</v>
      </c>
      <c r="O229" s="181">
        <v>0.03</v>
      </c>
      <c r="P229" s="181">
        <v>0.03</v>
      </c>
      <c r="Q229" s="181">
        <v>0.03</v>
      </c>
      <c r="R229" s="181">
        <v>0.03</v>
      </c>
    </row>
    <row r="230" spans="2:18">
      <c r="B230" s="130"/>
      <c r="D230" s="742" t="s">
        <v>1300</v>
      </c>
      <c r="E230" s="741">
        <v>85000</v>
      </c>
      <c r="F230" s="741"/>
      <c r="G230" s="741"/>
      <c r="H230" s="741"/>
      <c r="I230" s="741"/>
      <c r="J230" s="741"/>
      <c r="K230" s="741"/>
      <c r="M230" s="63">
        <v>0.03</v>
      </c>
      <c r="N230" s="181">
        <v>0.03</v>
      </c>
      <c r="O230" s="181">
        <v>0.03</v>
      </c>
      <c r="P230" s="181">
        <v>0.03</v>
      </c>
      <c r="Q230" s="181">
        <v>0.03</v>
      </c>
      <c r="R230" s="181">
        <v>0.03</v>
      </c>
    </row>
    <row r="231" spans="2:18">
      <c r="B231" s="130"/>
      <c r="D231" s="742" t="s">
        <v>1018</v>
      </c>
      <c r="E231" s="741"/>
      <c r="F231" s="741"/>
      <c r="G231" s="741"/>
      <c r="H231" s="741"/>
      <c r="I231" s="741"/>
      <c r="J231" s="741"/>
      <c r="K231" s="741"/>
      <c r="M231" s="63">
        <v>0.03</v>
      </c>
      <c r="N231" s="181">
        <v>0.03</v>
      </c>
      <c r="O231" s="181">
        <v>0.03</v>
      </c>
      <c r="P231" s="181">
        <v>0.03</v>
      </c>
      <c r="Q231" s="181">
        <v>0.03</v>
      </c>
      <c r="R231" s="181">
        <v>0.03</v>
      </c>
    </row>
    <row r="232" spans="2:18" ht="18.75">
      <c r="D232" s="3" t="s">
        <v>1348</v>
      </c>
      <c r="E232" s="312">
        <v>299567.5</v>
      </c>
      <c r="F232" s="312">
        <v>81954.525000000009</v>
      </c>
      <c r="G232" s="312">
        <v>84413.16075000001</v>
      </c>
      <c r="H232" s="312">
        <v>86945.555572500016</v>
      </c>
      <c r="I232" s="312">
        <v>89553.922239675012</v>
      </c>
      <c r="J232" s="312">
        <v>92240.539906865262</v>
      </c>
      <c r="K232" s="312">
        <v>95007.756104071217</v>
      </c>
    </row>
    <row r="233" spans="2:18">
      <c r="E233" s="9"/>
      <c r="F233" s="9"/>
      <c r="G233" s="9"/>
      <c r="H233" s="9"/>
      <c r="I233" s="9"/>
      <c r="J233" s="9"/>
      <c r="K233" s="9"/>
    </row>
    <row r="234" spans="2:18" ht="18.75">
      <c r="B234" s="90"/>
      <c r="C234" s="91"/>
      <c r="D234" s="91" t="s">
        <v>159</v>
      </c>
      <c r="E234" s="92">
        <v>526469.57309969899</v>
      </c>
      <c r="F234" s="92">
        <v>606177.06419362046</v>
      </c>
      <c r="G234" s="92">
        <v>640089.05229523766</v>
      </c>
      <c r="H234" s="92">
        <v>670405.24169499951</v>
      </c>
      <c r="I234" s="92">
        <v>697982.14917590492</v>
      </c>
      <c r="J234" s="92">
        <v>721963.75478586322</v>
      </c>
      <c r="K234" s="92">
        <v>746771.28350383416</v>
      </c>
      <c r="M234" s="13">
        <v>0</v>
      </c>
    </row>
    <row r="235" spans="2:18" ht="18.75">
      <c r="B235" s="93"/>
      <c r="C235" s="93"/>
      <c r="D235" s="22"/>
      <c r="E235" s="94"/>
      <c r="F235" s="95"/>
      <c r="G235" s="95"/>
      <c r="H235" s="95"/>
      <c r="I235" s="95"/>
      <c r="J235" s="95"/>
      <c r="K235" s="95"/>
    </row>
    <row r="236" spans="2:18">
      <c r="E236" s="9"/>
      <c r="F236" s="10"/>
      <c r="G236" s="10"/>
      <c r="H236" s="10"/>
      <c r="I236" s="10"/>
      <c r="J236" s="10"/>
      <c r="K236" s="10"/>
    </row>
    <row r="237" spans="2:18">
      <c r="E237" s="9"/>
      <c r="F237" s="10"/>
      <c r="G237" s="10"/>
      <c r="H237" s="10"/>
      <c r="I237" s="10"/>
      <c r="J237" s="10"/>
      <c r="K237" s="10"/>
    </row>
    <row r="238" spans="2:18">
      <c r="E238" s="9"/>
      <c r="F238" s="10"/>
      <c r="G238" s="10"/>
      <c r="H238" s="10"/>
      <c r="I238" s="10"/>
      <c r="J238" s="10"/>
      <c r="K238" s="10"/>
    </row>
    <row r="239" spans="2:18">
      <c r="E239" s="9"/>
      <c r="F239" s="10"/>
      <c r="G239" s="10"/>
      <c r="H239" s="10"/>
      <c r="I239" s="10"/>
      <c r="J239" s="10"/>
      <c r="K239" s="10"/>
    </row>
    <row r="240" spans="2:18">
      <c r="E240" s="9"/>
      <c r="F240" s="10"/>
      <c r="G240" s="10"/>
      <c r="H240" s="10"/>
      <c r="I240" s="10"/>
      <c r="J240" s="10"/>
      <c r="K240" s="10"/>
    </row>
    <row r="241" spans="2:18" ht="26.25">
      <c r="B241" s="89"/>
      <c r="C241" s="89"/>
      <c r="D241" s="89"/>
      <c r="E241" s="1005" t="s">
        <v>1041</v>
      </c>
      <c r="F241" s="1005"/>
      <c r="G241" s="1005"/>
      <c r="H241" s="1005"/>
      <c r="I241" s="1005"/>
      <c r="J241" s="1005"/>
      <c r="K241" s="1005"/>
      <c r="L241" s="89"/>
      <c r="M241" s="89"/>
      <c r="N241" s="89"/>
      <c r="O241" s="89"/>
      <c r="P241" s="89"/>
      <c r="Q241" s="89"/>
      <c r="R241" s="89"/>
    </row>
    <row r="242" spans="2:18">
      <c r="E242" s="354"/>
      <c r="F242" s="354"/>
      <c r="G242" s="354"/>
      <c r="H242" s="354"/>
      <c r="I242" s="354"/>
      <c r="J242" s="354"/>
      <c r="K242" s="354"/>
    </row>
    <row r="243" spans="2:18">
      <c r="C243" s="12" t="s">
        <v>11</v>
      </c>
      <c r="D243" s="12" t="s">
        <v>12</v>
      </c>
      <c r="E243" s="75">
        <v>2024</v>
      </c>
      <c r="F243" s="75">
        <v>2025</v>
      </c>
      <c r="G243" s="75">
        <v>2026</v>
      </c>
      <c r="H243" s="75">
        <v>2027</v>
      </c>
      <c r="I243" s="75">
        <v>2028</v>
      </c>
      <c r="J243" s="75">
        <v>2029</v>
      </c>
      <c r="K243" s="75">
        <v>2030</v>
      </c>
    </row>
    <row r="244" spans="2:18" ht="18.75">
      <c r="C244" s="176">
        <v>95</v>
      </c>
      <c r="D244" s="755" t="s">
        <v>1064</v>
      </c>
      <c r="E244" s="322">
        <v>1</v>
      </c>
      <c r="F244" s="322">
        <v>1</v>
      </c>
      <c r="G244" s="322">
        <v>1</v>
      </c>
      <c r="H244" s="322">
        <v>1</v>
      </c>
      <c r="I244" s="322">
        <v>1</v>
      </c>
      <c r="J244" s="322">
        <v>1</v>
      </c>
      <c r="K244" s="322">
        <v>1</v>
      </c>
    </row>
    <row r="245" spans="2:18" ht="18.75">
      <c r="E245" s="748">
        <v>226902.07309969899</v>
      </c>
      <c r="F245" s="748">
        <v>240516.19748568092</v>
      </c>
      <c r="G245" s="748">
        <v>254947.16933482178</v>
      </c>
      <c r="H245" s="748">
        <v>267694.52780156286</v>
      </c>
      <c r="I245" s="748">
        <v>279150.23228638363</v>
      </c>
      <c r="J245" s="748">
        <v>288920.49041640706</v>
      </c>
      <c r="K245" s="748">
        <v>299032.70758098131</v>
      </c>
    </row>
    <row r="246" spans="2:18" ht="18.75">
      <c r="C246" s="176">
        <v>100</v>
      </c>
      <c r="D246" s="755" t="s">
        <v>1069</v>
      </c>
      <c r="E246" s="322">
        <v>2</v>
      </c>
      <c r="F246" s="322">
        <v>2</v>
      </c>
      <c r="G246" s="322">
        <v>2</v>
      </c>
      <c r="H246" s="322">
        <v>2</v>
      </c>
      <c r="I246" s="322">
        <v>2</v>
      </c>
      <c r="J246" s="322">
        <v>2</v>
      </c>
      <c r="K246" s="322">
        <v>2</v>
      </c>
    </row>
    <row r="247" spans="2:18" ht="18.75">
      <c r="E247" s="748">
        <v>267647.49217730144</v>
      </c>
      <c r="F247" s="748">
        <v>283706.34170793951</v>
      </c>
      <c r="G247" s="748">
        <v>300728.72221041587</v>
      </c>
      <c r="H247" s="748">
        <v>315765.15832093667</v>
      </c>
      <c r="I247" s="748">
        <v>329277.9946498464</v>
      </c>
      <c r="J247" s="748">
        <v>340802.724462591</v>
      </c>
      <c r="K247" s="748">
        <v>352730.81981878163</v>
      </c>
    </row>
    <row r="248" spans="2:18" ht="18.75">
      <c r="C248" s="176"/>
      <c r="D248" s="755" t="s">
        <v>1339</v>
      </c>
      <c r="E248" s="322"/>
      <c r="F248" s="322"/>
      <c r="G248" s="322"/>
      <c r="H248" s="322"/>
      <c r="I248" s="322"/>
      <c r="J248" s="322"/>
      <c r="K248" s="322"/>
    </row>
    <row r="249" spans="2:18" ht="18.75">
      <c r="E249" s="748">
        <v>0</v>
      </c>
      <c r="F249" s="748">
        <v>0</v>
      </c>
      <c r="G249" s="748">
        <v>0</v>
      </c>
      <c r="H249" s="748">
        <v>0</v>
      </c>
      <c r="I249" s="748">
        <v>0</v>
      </c>
      <c r="J249" s="748">
        <v>0</v>
      </c>
      <c r="K249" s="748">
        <v>0</v>
      </c>
    </row>
    <row r="250" spans="2:18" ht="18.75">
      <c r="C250" s="176"/>
      <c r="D250" s="755" t="s">
        <v>1339</v>
      </c>
      <c r="E250" s="322"/>
      <c r="F250" s="322"/>
      <c r="G250" s="322"/>
      <c r="H250" s="322"/>
      <c r="I250" s="322"/>
      <c r="J250" s="322"/>
      <c r="K250" s="322"/>
    </row>
    <row r="251" spans="2:18" ht="18.75">
      <c r="E251" s="748">
        <v>0</v>
      </c>
      <c r="F251" s="748">
        <v>0</v>
      </c>
      <c r="G251" s="748">
        <v>0</v>
      </c>
      <c r="H251" s="748">
        <v>0</v>
      </c>
      <c r="I251" s="748">
        <v>0</v>
      </c>
      <c r="J251" s="748">
        <v>0</v>
      </c>
      <c r="K251" s="748">
        <v>0</v>
      </c>
    </row>
    <row r="253" spans="2:18" ht="18.75">
      <c r="D253" s="3" t="s">
        <v>1349</v>
      </c>
      <c r="E253" s="313">
        <v>3</v>
      </c>
      <c r="F253" s="313">
        <v>3</v>
      </c>
      <c r="G253" s="313">
        <v>3</v>
      </c>
      <c r="H253" s="313">
        <v>3</v>
      </c>
      <c r="I253" s="313">
        <v>3</v>
      </c>
      <c r="J253" s="313">
        <v>3</v>
      </c>
      <c r="K253" s="313">
        <v>3</v>
      </c>
    </row>
    <row r="254" spans="2:18" ht="18.75">
      <c r="D254" s="3" t="s">
        <v>1350</v>
      </c>
      <c r="E254" s="312">
        <v>494549.56527700042</v>
      </c>
      <c r="F254" s="312">
        <v>524222.53919362044</v>
      </c>
      <c r="G254" s="312">
        <v>555675.89154523762</v>
      </c>
      <c r="H254" s="312">
        <v>583459.68612249952</v>
      </c>
      <c r="I254" s="312">
        <v>608428.22693622997</v>
      </c>
      <c r="J254" s="312">
        <v>629723.214878998</v>
      </c>
      <c r="K254" s="312">
        <v>651763.527399763</v>
      </c>
    </row>
    <row r="255" spans="2:18">
      <c r="D255" s="3"/>
      <c r="E255" s="96"/>
      <c r="F255" s="96"/>
      <c r="G255" s="96"/>
      <c r="H255" s="96"/>
      <c r="I255" s="96"/>
      <c r="J255" s="96"/>
      <c r="K255" s="96"/>
      <c r="M255" s="1004" t="s">
        <v>97</v>
      </c>
      <c r="N255" s="1004"/>
      <c r="O255" s="1004"/>
      <c r="P255" s="1004"/>
      <c r="Q255" s="1004"/>
      <c r="R255" s="1004"/>
    </row>
    <row r="256" spans="2:18">
      <c r="E256" s="75">
        <v>2024</v>
      </c>
      <c r="F256" s="75">
        <v>2025</v>
      </c>
      <c r="G256" s="75">
        <v>2026</v>
      </c>
      <c r="H256" s="75">
        <v>2027</v>
      </c>
      <c r="I256" s="75">
        <v>2028</v>
      </c>
      <c r="J256" s="75">
        <v>2029</v>
      </c>
      <c r="K256" s="75">
        <v>2030</v>
      </c>
      <c r="M256" s="8">
        <v>2025</v>
      </c>
      <c r="N256" s="8">
        <v>2026</v>
      </c>
      <c r="O256" s="8">
        <v>2027</v>
      </c>
      <c r="P256" s="8">
        <v>2028</v>
      </c>
      <c r="Q256" s="8">
        <v>2029</v>
      </c>
      <c r="R256" s="8">
        <v>2030</v>
      </c>
    </row>
    <row r="257" spans="2:18">
      <c r="B257" s="130"/>
      <c r="C257" t="s">
        <v>1041</v>
      </c>
      <c r="D257" s="742" t="s">
        <v>1077</v>
      </c>
      <c r="E257" s="740">
        <v>79567.5</v>
      </c>
      <c r="F257" s="179">
        <v>81954.525000000009</v>
      </c>
      <c r="G257" s="179">
        <v>84413.16075000001</v>
      </c>
      <c r="H257" s="179">
        <v>86945.555572500016</v>
      </c>
      <c r="I257" s="179">
        <v>89553.922239675012</v>
      </c>
      <c r="J257" s="179">
        <v>92240.539906865262</v>
      </c>
      <c r="K257" s="179">
        <v>95007.756104071217</v>
      </c>
      <c r="M257" s="63">
        <v>0.03</v>
      </c>
      <c r="N257" s="181">
        <v>0.03</v>
      </c>
      <c r="O257" s="181">
        <v>0.03</v>
      </c>
      <c r="P257" s="181">
        <v>0.03</v>
      </c>
      <c r="Q257" s="181">
        <v>0.03</v>
      </c>
      <c r="R257" s="181">
        <v>0.03</v>
      </c>
    </row>
    <row r="258" spans="2:18">
      <c r="B258" s="130"/>
      <c r="C258" t="s">
        <v>1041</v>
      </c>
      <c r="D258" s="742" t="s">
        <v>1299</v>
      </c>
      <c r="E258" s="741">
        <v>50000</v>
      </c>
      <c r="F258" s="741"/>
      <c r="G258" s="741"/>
      <c r="H258" s="741"/>
      <c r="I258" s="741"/>
      <c r="J258" s="741"/>
      <c r="K258" s="741"/>
      <c r="M258" s="63">
        <v>0.03</v>
      </c>
      <c r="N258" s="181">
        <v>0.03</v>
      </c>
      <c r="O258" s="181">
        <v>0.03</v>
      </c>
      <c r="P258" s="181">
        <v>0.03</v>
      </c>
      <c r="Q258" s="181">
        <v>0.03</v>
      </c>
      <c r="R258" s="181">
        <v>0.03</v>
      </c>
    </row>
    <row r="259" spans="2:18">
      <c r="B259" s="130"/>
      <c r="C259" t="s">
        <v>1041</v>
      </c>
      <c r="D259" s="742" t="s">
        <v>1018</v>
      </c>
      <c r="E259" s="741"/>
      <c r="F259" s="741"/>
      <c r="G259" s="741"/>
      <c r="H259" s="741"/>
      <c r="I259" s="741"/>
      <c r="J259" s="741"/>
      <c r="K259" s="741"/>
      <c r="M259" s="63">
        <v>0.03</v>
      </c>
      <c r="N259" s="181">
        <v>0.03</v>
      </c>
      <c r="O259" s="181">
        <v>0.03</v>
      </c>
      <c r="P259" s="181">
        <v>0.03</v>
      </c>
      <c r="Q259" s="181">
        <v>0.03</v>
      </c>
      <c r="R259" s="181">
        <v>0.03</v>
      </c>
    </row>
    <row r="260" spans="2:18">
      <c r="B260" s="130"/>
      <c r="C260" t="s">
        <v>1041</v>
      </c>
      <c r="D260" s="742" t="s">
        <v>1018</v>
      </c>
      <c r="E260" s="741"/>
      <c r="F260" s="741"/>
      <c r="G260" s="741"/>
      <c r="H260" s="741"/>
      <c r="I260" s="741"/>
      <c r="J260" s="741"/>
      <c r="K260" s="741"/>
      <c r="M260" s="63">
        <v>0.03</v>
      </c>
      <c r="N260" s="181">
        <v>0.03</v>
      </c>
      <c r="O260" s="181">
        <v>0.03</v>
      </c>
      <c r="P260" s="181">
        <v>0.03</v>
      </c>
      <c r="Q260" s="181">
        <v>0.03</v>
      </c>
      <c r="R260" s="181">
        <v>0.03</v>
      </c>
    </row>
    <row r="261" spans="2:18">
      <c r="B261" s="130"/>
      <c r="C261" t="s">
        <v>1041</v>
      </c>
      <c r="D261" s="742" t="s">
        <v>1018</v>
      </c>
      <c r="E261" s="741"/>
      <c r="F261" s="741"/>
      <c r="G261" s="741"/>
      <c r="H261" s="741"/>
      <c r="I261" s="741"/>
      <c r="J261" s="741"/>
      <c r="K261" s="741"/>
      <c r="M261" s="63">
        <v>0.03</v>
      </c>
      <c r="N261" s="181">
        <v>0.03</v>
      </c>
      <c r="O261" s="181">
        <v>0.03</v>
      </c>
      <c r="P261" s="181">
        <v>0.03</v>
      </c>
      <c r="Q261" s="181">
        <v>0.03</v>
      </c>
      <c r="R261" s="181">
        <v>0.03</v>
      </c>
    </row>
    <row r="262" spans="2:18" ht="18.75">
      <c r="D262" s="3" t="s">
        <v>1351</v>
      </c>
      <c r="E262" s="312">
        <v>129567.5</v>
      </c>
      <c r="F262" s="312">
        <v>81954.525000000009</v>
      </c>
      <c r="G262" s="312">
        <v>84413.16075000001</v>
      </c>
      <c r="H262" s="312">
        <v>86945.555572500016</v>
      </c>
      <c r="I262" s="312">
        <v>89553.922239675012</v>
      </c>
      <c r="J262" s="312">
        <v>92240.539906865262</v>
      </c>
      <c r="K262" s="312">
        <v>95007.756104071217</v>
      </c>
    </row>
    <row r="263" spans="2:18">
      <c r="E263" s="9"/>
      <c r="F263" s="9"/>
      <c r="G263" s="9"/>
      <c r="H263" s="9"/>
      <c r="I263" s="9"/>
      <c r="J263" s="9"/>
      <c r="K263" s="9"/>
    </row>
    <row r="264" spans="2:18" ht="18.75">
      <c r="B264" s="90"/>
      <c r="C264" s="91"/>
      <c r="D264" s="91" t="s">
        <v>159</v>
      </c>
      <c r="E264" s="92">
        <v>624117.06527700042</v>
      </c>
      <c r="F264" s="92">
        <v>606177.06419362046</v>
      </c>
      <c r="G264" s="92">
        <v>640089.05229523766</v>
      </c>
      <c r="H264" s="92">
        <v>670405.24169499951</v>
      </c>
      <c r="I264" s="92">
        <v>697982.14917590492</v>
      </c>
      <c r="J264" s="92">
        <v>721963.75478586322</v>
      </c>
      <c r="K264" s="92">
        <v>746771.28350383416</v>
      </c>
    </row>
    <row r="265" spans="2:18" ht="18.75">
      <c r="B265" s="93"/>
      <c r="C265" s="93"/>
      <c r="D265" s="22"/>
      <c r="E265" s="94"/>
      <c r="F265" s="95"/>
      <c r="G265" s="95"/>
      <c r="H265" s="95"/>
      <c r="I265" s="95"/>
      <c r="J265" s="95"/>
      <c r="K265" s="95"/>
    </row>
    <row r="266" spans="2:18">
      <c r="E266" s="9"/>
      <c r="F266" s="10"/>
      <c r="G266" s="10"/>
      <c r="H266" s="10"/>
      <c r="I266" s="10"/>
      <c r="J266" s="10"/>
      <c r="K266" s="10"/>
    </row>
    <row r="267" spans="2:18">
      <c r="E267" s="9"/>
      <c r="F267" s="10"/>
      <c r="G267" s="10"/>
      <c r="H267" s="10"/>
      <c r="I267" s="10"/>
      <c r="J267" s="10"/>
      <c r="K267" s="10"/>
    </row>
    <row r="268" spans="2:18">
      <c r="E268" s="9"/>
      <c r="F268" s="10"/>
      <c r="G268" s="10"/>
      <c r="H268" s="10"/>
      <c r="I268" s="10"/>
      <c r="J268" s="10"/>
      <c r="K268" s="10"/>
    </row>
    <row r="269" spans="2:18" ht="26.25">
      <c r="B269" s="89"/>
      <c r="C269" s="89"/>
      <c r="D269" s="89"/>
      <c r="E269" s="1005" t="s">
        <v>1042</v>
      </c>
      <c r="F269" s="1005"/>
      <c r="G269" s="1005"/>
      <c r="H269" s="1005"/>
      <c r="I269" s="1005"/>
      <c r="J269" s="1005"/>
      <c r="K269" s="1005"/>
      <c r="L269" s="89"/>
      <c r="M269" s="89"/>
      <c r="N269" s="89"/>
      <c r="O269" s="89"/>
      <c r="P269" s="89"/>
      <c r="Q269" s="89"/>
      <c r="R269" s="89"/>
    </row>
    <row r="270" spans="2:18">
      <c r="E270" s="354"/>
      <c r="F270" s="354"/>
      <c r="G270" s="354"/>
      <c r="H270" s="354"/>
      <c r="I270" s="354"/>
      <c r="J270" s="354"/>
      <c r="K270" s="354"/>
    </row>
    <row r="271" spans="2:18">
      <c r="C271" s="12" t="s">
        <v>11</v>
      </c>
      <c r="D271" s="12" t="s">
        <v>12</v>
      </c>
      <c r="E271" s="75">
        <v>2024</v>
      </c>
      <c r="F271" s="75">
        <v>2025</v>
      </c>
      <c r="G271" s="75">
        <v>2026</v>
      </c>
      <c r="H271" s="75">
        <v>2027</v>
      </c>
      <c r="I271" s="75">
        <v>2028</v>
      </c>
      <c r="J271" s="75">
        <v>2029</v>
      </c>
      <c r="K271" s="75">
        <v>2030</v>
      </c>
    </row>
    <row r="272" spans="2:18" ht="18.75">
      <c r="C272" s="176">
        <v>125</v>
      </c>
      <c r="D272" s="755" t="s">
        <v>1066</v>
      </c>
      <c r="E272" s="322"/>
      <c r="F272" s="322"/>
      <c r="G272" s="322">
        <v>1</v>
      </c>
      <c r="H272" s="322">
        <v>1</v>
      </c>
      <c r="I272" s="322">
        <v>1</v>
      </c>
      <c r="J272" s="322">
        <v>1</v>
      </c>
      <c r="K272" s="322">
        <v>1</v>
      </c>
    </row>
    <row r="273" spans="1:18" ht="18.75">
      <c r="E273" s="748">
        <v>0</v>
      </c>
      <c r="F273" s="748">
        <v>0</v>
      </c>
      <c r="G273" s="748">
        <v>254947.16933482178</v>
      </c>
      <c r="H273" s="748">
        <v>267694.52780156286</v>
      </c>
      <c r="I273" s="748">
        <v>279150.23228638363</v>
      </c>
      <c r="J273" s="748">
        <v>288920.49041640706</v>
      </c>
      <c r="K273" s="748">
        <v>299032.70758098131</v>
      </c>
    </row>
    <row r="274" spans="1:18" ht="18.75">
      <c r="C274" s="176">
        <v>130</v>
      </c>
      <c r="D274" s="755" t="s">
        <v>1071</v>
      </c>
      <c r="E274" s="322"/>
      <c r="F274" s="322"/>
      <c r="G274" s="322">
        <v>1</v>
      </c>
      <c r="H274" s="322">
        <v>1</v>
      </c>
      <c r="I274" s="322">
        <v>1</v>
      </c>
      <c r="J274" s="322">
        <v>1</v>
      </c>
      <c r="K274" s="322">
        <v>1</v>
      </c>
    </row>
    <row r="275" spans="1:18" ht="18.75">
      <c r="E275" s="748">
        <v>0</v>
      </c>
      <c r="F275" s="748">
        <v>0</v>
      </c>
      <c r="G275" s="748">
        <v>150364.36110520794</v>
      </c>
      <c r="H275" s="748">
        <v>157882.57916046833</v>
      </c>
      <c r="I275" s="748">
        <v>164638.9973249232</v>
      </c>
      <c r="J275" s="748">
        <v>170401.3622312955</v>
      </c>
      <c r="K275" s="748">
        <v>176365.40990939082</v>
      </c>
    </row>
    <row r="276" spans="1:18" ht="18.75">
      <c r="C276" s="176"/>
      <c r="D276" s="755" t="s">
        <v>1339</v>
      </c>
      <c r="E276" s="322"/>
      <c r="F276" s="322"/>
      <c r="G276" s="322"/>
      <c r="H276" s="322"/>
      <c r="I276" s="322"/>
      <c r="J276" s="322"/>
      <c r="K276" s="322"/>
    </row>
    <row r="277" spans="1:18" ht="18.75">
      <c r="E277" s="748">
        <v>0</v>
      </c>
      <c r="F277" s="748">
        <v>0</v>
      </c>
      <c r="G277" s="748">
        <v>0</v>
      </c>
      <c r="H277" s="748">
        <v>0</v>
      </c>
      <c r="I277" s="748">
        <v>0</v>
      </c>
      <c r="J277" s="748">
        <v>0</v>
      </c>
      <c r="K277" s="748">
        <v>0</v>
      </c>
    </row>
    <row r="279" spans="1:18" ht="18.75">
      <c r="D279" s="3" t="s">
        <v>1352</v>
      </c>
      <c r="E279" s="313">
        <v>0</v>
      </c>
      <c r="F279" s="313">
        <v>0</v>
      </c>
      <c r="G279" s="313">
        <v>2</v>
      </c>
      <c r="H279" s="313">
        <v>2</v>
      </c>
      <c r="I279" s="313">
        <v>2</v>
      </c>
      <c r="J279" s="313">
        <v>2</v>
      </c>
      <c r="K279" s="313">
        <v>2</v>
      </c>
    </row>
    <row r="280" spans="1:18" ht="18.75">
      <c r="D280" s="3" t="s">
        <v>1353</v>
      </c>
      <c r="E280" s="312">
        <v>0</v>
      </c>
      <c r="F280" s="312">
        <v>0</v>
      </c>
      <c r="G280" s="312">
        <v>405311.53044002969</v>
      </c>
      <c r="H280" s="312">
        <v>425577.10696203122</v>
      </c>
      <c r="I280" s="312">
        <v>443789.2296113068</v>
      </c>
      <c r="J280" s="312">
        <v>459321.85264770256</v>
      </c>
      <c r="K280" s="312">
        <v>475398.11749037215</v>
      </c>
    </row>
    <row r="281" spans="1:18">
      <c r="D281" s="3"/>
      <c r="E281" s="96"/>
      <c r="F281" s="96" t="s">
        <v>1354</v>
      </c>
      <c r="G281" s="96" t="s">
        <v>1354</v>
      </c>
      <c r="H281" s="96">
        <v>1.05</v>
      </c>
      <c r="I281" s="96">
        <v>1.0427939434507703</v>
      </c>
      <c r="J281" s="96">
        <v>1.0350000000000001</v>
      </c>
      <c r="K281" s="96">
        <v>1.0349999999999999</v>
      </c>
    </row>
    <row r="282" spans="1:18">
      <c r="E282" s="9"/>
      <c r="F282" s="9"/>
      <c r="G282" s="9"/>
      <c r="H282" s="9"/>
      <c r="I282" s="9"/>
      <c r="J282" s="9"/>
      <c r="K282" s="9"/>
      <c r="M282" s="1004" t="s">
        <v>97</v>
      </c>
      <c r="N282" s="1004"/>
      <c r="O282" s="1004"/>
      <c r="P282" s="1004"/>
      <c r="Q282" s="1004"/>
      <c r="R282" s="1004"/>
    </row>
    <row r="283" spans="1:18">
      <c r="E283" s="75">
        <v>2024</v>
      </c>
      <c r="F283" s="75">
        <v>2025</v>
      </c>
      <c r="G283" s="75">
        <v>2026</v>
      </c>
      <c r="H283" s="75">
        <v>2027</v>
      </c>
      <c r="I283" s="75">
        <v>2028</v>
      </c>
      <c r="J283" s="75">
        <v>2029</v>
      </c>
      <c r="K283" s="75">
        <v>2030</v>
      </c>
      <c r="M283" s="8">
        <v>2025</v>
      </c>
      <c r="N283" s="8">
        <v>2026</v>
      </c>
      <c r="O283" s="8">
        <v>2027</v>
      </c>
      <c r="P283" s="8">
        <v>2028</v>
      </c>
      <c r="Q283" s="8">
        <v>2029</v>
      </c>
      <c r="R283" s="8">
        <v>2030</v>
      </c>
    </row>
    <row r="284" spans="1:18">
      <c r="B284" s="130"/>
      <c r="C284" t="s">
        <v>1042</v>
      </c>
      <c r="D284" s="742" t="s">
        <v>1077</v>
      </c>
      <c r="E284" s="740">
        <v>159135</v>
      </c>
      <c r="F284" s="179">
        <v>163909.05000000002</v>
      </c>
      <c r="G284" s="179">
        <v>168826.32150000002</v>
      </c>
      <c r="H284" s="179">
        <v>173891.11114500003</v>
      </c>
      <c r="I284" s="179">
        <v>179107.84447935002</v>
      </c>
      <c r="J284" s="179">
        <v>184481.07981373052</v>
      </c>
      <c r="K284" s="179">
        <v>190015.51220814243</v>
      </c>
      <c r="M284" s="63">
        <v>0.03</v>
      </c>
      <c r="N284" s="181">
        <v>0.03</v>
      </c>
      <c r="O284" s="181">
        <v>0.03</v>
      </c>
      <c r="P284" s="181">
        <v>0.03</v>
      </c>
      <c r="Q284" s="181">
        <v>0.03</v>
      </c>
      <c r="R284" s="181">
        <v>0.03</v>
      </c>
    </row>
    <row r="285" spans="1:18">
      <c r="A285" s="175"/>
      <c r="B285" s="130"/>
      <c r="C285" t="s">
        <v>1042</v>
      </c>
      <c r="D285" s="742" t="s">
        <v>1257</v>
      </c>
      <c r="E285" s="741">
        <v>125000</v>
      </c>
      <c r="F285" s="741">
        <v>130000</v>
      </c>
      <c r="G285" s="741"/>
      <c r="H285" s="741"/>
      <c r="I285" s="741"/>
      <c r="J285" s="741"/>
      <c r="K285" s="741"/>
      <c r="M285" s="63">
        <v>0.03</v>
      </c>
      <c r="N285" s="181">
        <v>0.03</v>
      </c>
      <c r="O285" s="181">
        <v>0.03</v>
      </c>
      <c r="P285" s="181">
        <v>0.03</v>
      </c>
      <c r="Q285" s="181">
        <v>0.03</v>
      </c>
      <c r="R285" s="181">
        <v>0.03</v>
      </c>
    </row>
    <row r="286" spans="1:18">
      <c r="B286" s="130"/>
      <c r="C286" t="s">
        <v>1042</v>
      </c>
      <c r="D286" s="742" t="s">
        <v>1256</v>
      </c>
      <c r="E286" s="741">
        <v>100000</v>
      </c>
      <c r="F286" s="741">
        <v>105000</v>
      </c>
      <c r="G286" s="741"/>
      <c r="H286" s="741"/>
      <c r="I286" s="741"/>
      <c r="J286" s="741"/>
      <c r="K286" s="741"/>
      <c r="M286" s="63">
        <v>0.03</v>
      </c>
      <c r="N286" s="181">
        <v>0.03</v>
      </c>
      <c r="O286" s="181">
        <v>0.03</v>
      </c>
      <c r="P286" s="181">
        <v>0.03</v>
      </c>
      <c r="Q286" s="181">
        <v>0.03</v>
      </c>
      <c r="R286" s="181">
        <v>0.03</v>
      </c>
    </row>
    <row r="287" spans="1:18">
      <c r="A287" s="175"/>
      <c r="B287" s="130"/>
      <c r="C287" t="s">
        <v>1042</v>
      </c>
      <c r="D287" s="742" t="s">
        <v>1299</v>
      </c>
      <c r="E287" s="741">
        <v>50000</v>
      </c>
      <c r="F287" s="741"/>
      <c r="G287" s="741"/>
      <c r="H287" s="741"/>
      <c r="I287" s="741"/>
      <c r="J287" s="741"/>
      <c r="K287" s="741"/>
      <c r="M287" s="63">
        <v>0.03</v>
      </c>
      <c r="N287" s="181">
        <v>0.03</v>
      </c>
      <c r="O287" s="181">
        <v>0.03</v>
      </c>
      <c r="P287" s="181">
        <v>0.03</v>
      </c>
      <c r="Q287" s="181">
        <v>0.03</v>
      </c>
      <c r="R287" s="181">
        <v>0.03</v>
      </c>
    </row>
    <row r="288" spans="1:18">
      <c r="B288" s="130"/>
      <c r="C288" t="s">
        <v>1042</v>
      </c>
      <c r="D288" s="742" t="s">
        <v>1018</v>
      </c>
      <c r="E288" s="741"/>
      <c r="F288" s="741"/>
      <c r="G288" s="741"/>
      <c r="H288" s="741"/>
      <c r="I288" s="741"/>
      <c r="J288" s="741"/>
      <c r="K288" s="741"/>
      <c r="M288" s="63">
        <v>0.03</v>
      </c>
      <c r="N288" s="181">
        <v>0.03</v>
      </c>
      <c r="O288" s="181">
        <v>0.03</v>
      </c>
      <c r="P288" s="181">
        <v>0.03</v>
      </c>
      <c r="Q288" s="181">
        <v>0.03</v>
      </c>
      <c r="R288" s="181">
        <v>0.03</v>
      </c>
    </row>
    <row r="289" spans="2:18" ht="18.75">
      <c r="C289" t="s">
        <v>269</v>
      </c>
      <c r="D289" s="3" t="s">
        <v>1355</v>
      </c>
      <c r="E289" s="312">
        <v>434135</v>
      </c>
      <c r="F289" s="312">
        <v>398909.05000000005</v>
      </c>
      <c r="G289" s="312">
        <v>168826.32150000002</v>
      </c>
      <c r="H289" s="312">
        <v>173891.11114500003</v>
      </c>
      <c r="I289" s="312">
        <v>179107.84447935002</v>
      </c>
      <c r="J289" s="312">
        <v>184481.07981373052</v>
      </c>
      <c r="K289" s="312">
        <v>190015.51220814243</v>
      </c>
    </row>
    <row r="290" spans="2:18">
      <c r="E290" s="9"/>
      <c r="F290" s="9"/>
      <c r="G290" s="9"/>
      <c r="H290" s="9"/>
      <c r="I290" s="9"/>
      <c r="J290" s="9"/>
      <c r="K290" s="9"/>
    </row>
    <row r="291" spans="2:18" ht="18.75">
      <c r="B291" s="90"/>
      <c r="C291" s="91"/>
      <c r="D291" s="91" t="s">
        <v>159</v>
      </c>
      <c r="E291" s="92">
        <v>434135</v>
      </c>
      <c r="F291" s="92">
        <v>398909.05000000005</v>
      </c>
      <c r="G291" s="92">
        <v>574137.85194002977</v>
      </c>
      <c r="H291" s="92">
        <v>599468.21810703119</v>
      </c>
      <c r="I291" s="92">
        <v>622897.07409065682</v>
      </c>
      <c r="J291" s="92">
        <v>643802.93246143311</v>
      </c>
      <c r="K291" s="92">
        <v>665413.62969851459</v>
      </c>
    </row>
    <row r="292" spans="2:18" ht="18.75">
      <c r="B292" s="93"/>
      <c r="C292" s="93"/>
      <c r="D292" s="22"/>
      <c r="E292" s="94"/>
      <c r="F292" s="95"/>
      <c r="G292" s="95"/>
      <c r="H292" s="95"/>
      <c r="I292" s="95"/>
      <c r="J292" s="95"/>
      <c r="K292" s="95"/>
    </row>
    <row r="295" spans="2:18">
      <c r="E295" s="9"/>
      <c r="F295" s="10"/>
      <c r="G295" s="10"/>
      <c r="H295" s="10"/>
      <c r="I295" s="10"/>
      <c r="J295" s="10"/>
      <c r="K295" s="10"/>
    </row>
    <row r="296" spans="2:18" ht="26.25">
      <c r="B296" s="89"/>
      <c r="C296" s="89"/>
      <c r="D296" s="89"/>
      <c r="E296" s="1005" t="s">
        <v>1043</v>
      </c>
      <c r="F296" s="1005"/>
      <c r="G296" s="1005"/>
      <c r="H296" s="1005"/>
      <c r="I296" s="1005"/>
      <c r="J296" s="1005"/>
      <c r="K296" s="1005"/>
      <c r="L296" s="89"/>
      <c r="M296" s="89"/>
      <c r="N296" s="89"/>
      <c r="O296" s="89"/>
      <c r="P296" s="89"/>
      <c r="Q296" s="89"/>
      <c r="R296" s="89"/>
    </row>
    <row r="297" spans="2:18">
      <c r="E297" s="354"/>
      <c r="F297" s="354"/>
      <c r="G297" s="354"/>
      <c r="H297" s="354"/>
      <c r="I297" s="354"/>
      <c r="J297" s="354"/>
      <c r="K297" s="354"/>
    </row>
    <row r="298" spans="2:18">
      <c r="C298" s="12" t="s">
        <v>11</v>
      </c>
      <c r="D298" s="12" t="s">
        <v>12</v>
      </c>
      <c r="E298" s="75">
        <v>2024</v>
      </c>
      <c r="F298" s="75">
        <v>2025</v>
      </c>
      <c r="G298" s="75">
        <v>2026</v>
      </c>
      <c r="H298" s="75">
        <v>2027</v>
      </c>
      <c r="I298" s="75">
        <v>2028</v>
      </c>
      <c r="J298" s="75">
        <v>2029</v>
      </c>
      <c r="K298" s="75">
        <v>2030</v>
      </c>
    </row>
    <row r="299" spans="2:18" ht="18.75">
      <c r="C299" s="176">
        <v>175</v>
      </c>
      <c r="D299" s="755" t="s">
        <v>1074</v>
      </c>
      <c r="E299" s="322"/>
      <c r="F299" s="322"/>
      <c r="G299" s="322">
        <v>1</v>
      </c>
      <c r="H299" s="322">
        <v>1</v>
      </c>
      <c r="I299" s="322">
        <v>1</v>
      </c>
      <c r="J299" s="322">
        <v>1</v>
      </c>
      <c r="K299" s="322">
        <v>1</v>
      </c>
    </row>
    <row r="300" spans="2:18" ht="18.75">
      <c r="E300" s="748">
        <v>0</v>
      </c>
      <c r="F300" s="748">
        <v>0</v>
      </c>
      <c r="G300" s="748">
        <v>154862.20940797159</v>
      </c>
      <c r="H300" s="748">
        <v>162605.31987837018</v>
      </c>
      <c r="I300" s="748">
        <v>169563.84274203959</v>
      </c>
      <c r="J300" s="748">
        <v>175498.57723801097</v>
      </c>
      <c r="K300" s="748">
        <v>181641.02744134134</v>
      </c>
    </row>
    <row r="301" spans="2:18" ht="18.75">
      <c r="C301" s="176"/>
      <c r="D301" s="755" t="s">
        <v>1339</v>
      </c>
      <c r="E301" s="322"/>
      <c r="F301" s="322"/>
      <c r="G301" s="322"/>
      <c r="H301" s="322"/>
      <c r="I301" s="322"/>
      <c r="J301" s="322"/>
      <c r="K301" s="322"/>
    </row>
    <row r="302" spans="2:18" ht="18.75">
      <c r="E302" s="748">
        <v>0</v>
      </c>
      <c r="F302" s="748">
        <v>0</v>
      </c>
      <c r="G302" s="748">
        <v>0</v>
      </c>
      <c r="H302" s="748">
        <v>0</v>
      </c>
      <c r="I302" s="748">
        <v>0</v>
      </c>
      <c r="J302" s="748">
        <v>0</v>
      </c>
      <c r="K302" s="748">
        <v>0</v>
      </c>
    </row>
    <row r="303" spans="2:18" ht="18.75">
      <c r="C303" s="176"/>
      <c r="D303" s="755" t="s">
        <v>1339</v>
      </c>
      <c r="E303" s="322"/>
      <c r="F303" s="322"/>
      <c r="G303" s="322"/>
      <c r="H303" s="322"/>
      <c r="I303" s="322"/>
      <c r="J303" s="322"/>
      <c r="K303" s="322"/>
    </row>
    <row r="304" spans="2:18" ht="18.75">
      <c r="E304" s="748">
        <v>0</v>
      </c>
      <c r="F304" s="748">
        <v>0</v>
      </c>
      <c r="G304" s="748">
        <v>0</v>
      </c>
      <c r="H304" s="748">
        <v>0</v>
      </c>
      <c r="I304" s="748">
        <v>0</v>
      </c>
      <c r="J304" s="748">
        <v>0</v>
      </c>
      <c r="K304" s="748">
        <v>0</v>
      </c>
    </row>
    <row r="306" spans="2:18" ht="18.75">
      <c r="D306" s="3" t="s">
        <v>1356</v>
      </c>
      <c r="E306" s="313">
        <v>0</v>
      </c>
      <c r="F306" s="313">
        <v>0</v>
      </c>
      <c r="G306" s="313">
        <v>1</v>
      </c>
      <c r="H306" s="313">
        <v>1</v>
      </c>
      <c r="I306" s="313">
        <v>1</v>
      </c>
      <c r="J306" s="313">
        <v>1</v>
      </c>
      <c r="K306" s="313">
        <v>1</v>
      </c>
    </row>
    <row r="307" spans="2:18" ht="18.75">
      <c r="D307" s="3" t="s">
        <v>1357</v>
      </c>
      <c r="E307" s="312">
        <v>0</v>
      </c>
      <c r="F307" s="312">
        <v>0</v>
      </c>
      <c r="G307" s="312">
        <v>154862.20940797159</v>
      </c>
      <c r="H307" s="312">
        <v>162605.31987837018</v>
      </c>
      <c r="I307" s="312">
        <v>169563.84274203959</v>
      </c>
      <c r="J307" s="312">
        <v>175498.57723801097</v>
      </c>
      <c r="K307" s="312">
        <v>181641.02744134134</v>
      </c>
    </row>
    <row r="308" spans="2:18">
      <c r="D308" s="3"/>
      <c r="E308" s="96"/>
      <c r="F308" s="96"/>
      <c r="G308" s="96"/>
      <c r="H308" s="96"/>
      <c r="I308" s="96"/>
      <c r="J308" s="96"/>
      <c r="K308" s="96"/>
      <c r="M308" s="1004" t="s">
        <v>97</v>
      </c>
      <c r="N308" s="1004"/>
      <c r="O308" s="1004"/>
      <c r="P308" s="1004"/>
      <c r="Q308" s="1004"/>
      <c r="R308" s="1004"/>
    </row>
    <row r="309" spans="2:18">
      <c r="E309" s="75">
        <v>2024</v>
      </c>
      <c r="F309" s="75">
        <v>2025</v>
      </c>
      <c r="G309" s="75">
        <v>2026</v>
      </c>
      <c r="H309" s="75">
        <v>2027</v>
      </c>
      <c r="I309" s="75">
        <v>2028</v>
      </c>
      <c r="J309" s="75">
        <v>2029</v>
      </c>
      <c r="K309" s="75">
        <v>2030</v>
      </c>
      <c r="M309" s="8">
        <v>2025</v>
      </c>
      <c r="N309" s="8">
        <v>2026</v>
      </c>
      <c r="O309" s="8">
        <v>2027</v>
      </c>
      <c r="P309" s="8">
        <v>2028</v>
      </c>
      <c r="Q309" s="8">
        <v>2029</v>
      </c>
      <c r="R309" s="8">
        <v>2030</v>
      </c>
    </row>
    <row r="310" spans="2:18">
      <c r="B310" s="130"/>
      <c r="C310" t="s">
        <v>1043</v>
      </c>
      <c r="D310" s="742" t="s">
        <v>1077</v>
      </c>
      <c r="E310" s="740">
        <v>497842.16620829346</v>
      </c>
      <c r="F310" s="179">
        <v>512777.43119454227</v>
      </c>
      <c r="G310" s="179">
        <v>528160.7541303786</v>
      </c>
      <c r="H310" s="179">
        <v>544005.57675429003</v>
      </c>
      <c r="I310" s="179">
        <v>560325.74405691877</v>
      </c>
      <c r="J310" s="179">
        <v>577135.51637862634</v>
      </c>
      <c r="K310" s="179">
        <v>594449.58186998509</v>
      </c>
      <c r="M310" s="63">
        <v>0.03</v>
      </c>
      <c r="N310" s="181">
        <v>0.03</v>
      </c>
      <c r="O310" s="181">
        <v>0.03</v>
      </c>
      <c r="P310" s="181">
        <v>0.03</v>
      </c>
      <c r="Q310" s="181">
        <v>0.03</v>
      </c>
      <c r="R310" s="181">
        <v>0.03</v>
      </c>
    </row>
    <row r="311" spans="2:18">
      <c r="B311" s="130"/>
      <c r="C311" t="s">
        <v>1043</v>
      </c>
      <c r="D311" s="742" t="s">
        <v>1255</v>
      </c>
      <c r="E311" s="741">
        <v>75000</v>
      </c>
      <c r="F311" s="741">
        <v>77500</v>
      </c>
      <c r="G311" s="741"/>
      <c r="H311" s="741"/>
      <c r="I311" s="741"/>
      <c r="J311" s="741"/>
      <c r="K311" s="741"/>
      <c r="M311" s="63">
        <v>0.03</v>
      </c>
      <c r="N311" s="181">
        <v>0.03</v>
      </c>
      <c r="O311" s="181">
        <v>0.03</v>
      </c>
      <c r="P311" s="181">
        <v>0.03</v>
      </c>
      <c r="Q311" s="181">
        <v>0.03</v>
      </c>
      <c r="R311" s="181">
        <v>0.03</v>
      </c>
    </row>
    <row r="312" spans="2:18">
      <c r="B312" s="130"/>
      <c r="C312" t="s">
        <v>1043</v>
      </c>
      <c r="D312" s="742" t="s">
        <v>1018</v>
      </c>
      <c r="E312" s="741"/>
      <c r="F312" s="741"/>
      <c r="G312" s="741"/>
      <c r="H312" s="741"/>
      <c r="I312" s="741"/>
      <c r="J312" s="741"/>
      <c r="K312" s="741"/>
      <c r="M312" s="63">
        <v>0.03</v>
      </c>
      <c r="N312" s="181">
        <v>0.03</v>
      </c>
      <c r="O312" s="181">
        <v>0.03</v>
      </c>
      <c r="P312" s="181">
        <v>0.03</v>
      </c>
      <c r="Q312" s="181">
        <v>0.03</v>
      </c>
      <c r="R312" s="181">
        <v>0.03</v>
      </c>
    </row>
    <row r="313" spans="2:18">
      <c r="B313" s="130"/>
      <c r="C313" t="s">
        <v>1043</v>
      </c>
      <c r="D313" s="742" t="s">
        <v>1018</v>
      </c>
      <c r="E313" s="741"/>
      <c r="F313" s="741"/>
      <c r="G313" s="741"/>
      <c r="H313" s="741"/>
      <c r="I313" s="741"/>
      <c r="J313" s="741"/>
      <c r="K313" s="741"/>
      <c r="M313" s="63">
        <v>0.03</v>
      </c>
      <c r="N313" s="181">
        <v>0.03</v>
      </c>
      <c r="O313" s="181">
        <v>0.03</v>
      </c>
      <c r="P313" s="181">
        <v>0.03</v>
      </c>
      <c r="Q313" s="181">
        <v>0.03</v>
      </c>
      <c r="R313" s="181">
        <v>0.03</v>
      </c>
    </row>
    <row r="314" spans="2:18" ht="15" customHeight="1">
      <c r="B314" s="130"/>
      <c r="C314" t="s">
        <v>1043</v>
      </c>
      <c r="D314" s="742" t="s">
        <v>1018</v>
      </c>
      <c r="E314" s="741"/>
      <c r="F314" s="741"/>
      <c r="G314" s="741"/>
      <c r="H314" s="741"/>
      <c r="I314" s="741"/>
      <c r="J314" s="741"/>
      <c r="K314" s="741"/>
      <c r="M314" s="63">
        <v>0.03</v>
      </c>
      <c r="N314" s="181">
        <v>0.03</v>
      </c>
      <c r="O314" s="181">
        <v>0.03</v>
      </c>
      <c r="P314" s="181">
        <v>0.03</v>
      </c>
      <c r="Q314" s="181">
        <v>0.03</v>
      </c>
      <c r="R314" s="181">
        <v>0.03</v>
      </c>
    </row>
    <row r="315" spans="2:18" ht="18.75">
      <c r="C315" t="s">
        <v>269</v>
      </c>
      <c r="D315" s="3" t="s">
        <v>1358</v>
      </c>
      <c r="E315" s="312">
        <v>572842.16620829352</v>
      </c>
      <c r="F315" s="312">
        <v>590277.43119454221</v>
      </c>
      <c r="G315" s="312">
        <v>528160.7541303786</v>
      </c>
      <c r="H315" s="312">
        <v>544005.57675429003</v>
      </c>
      <c r="I315" s="312">
        <v>560325.74405691877</v>
      </c>
      <c r="J315" s="312">
        <v>577135.51637862634</v>
      </c>
      <c r="K315" s="312">
        <v>594449.58186998509</v>
      </c>
      <c r="L315" s="312">
        <v>0</v>
      </c>
    </row>
    <row r="316" spans="2:18">
      <c r="E316" s="9"/>
      <c r="F316" s="9"/>
      <c r="G316" s="9"/>
      <c r="H316" s="9"/>
      <c r="I316" s="9"/>
      <c r="J316" s="9"/>
      <c r="K316" s="9"/>
    </row>
    <row r="317" spans="2:18" ht="18.75">
      <c r="B317" s="90"/>
      <c r="C317" s="91"/>
      <c r="D317" s="91" t="s">
        <v>159</v>
      </c>
      <c r="E317" s="92">
        <v>572842.16620829352</v>
      </c>
      <c r="F317" s="92">
        <v>590277.43119454221</v>
      </c>
      <c r="G317" s="92">
        <v>683022.96353835019</v>
      </c>
      <c r="H317" s="92">
        <v>706610.89663266018</v>
      </c>
      <c r="I317" s="92">
        <v>729889.58679895836</v>
      </c>
      <c r="J317" s="92">
        <v>752634.09361663728</v>
      </c>
      <c r="K317" s="92">
        <v>776090.60931132641</v>
      </c>
    </row>
    <row r="318" spans="2:18" ht="18.75">
      <c r="B318" s="93"/>
      <c r="C318" s="93"/>
      <c r="D318" s="22"/>
      <c r="E318" s="94"/>
      <c r="F318" s="95"/>
      <c r="G318" s="95"/>
      <c r="H318" s="95"/>
      <c r="I318" s="95"/>
      <c r="J318" s="95"/>
      <c r="K318" s="95"/>
    </row>
    <row r="319" spans="2:18">
      <c r="E319" s="9"/>
      <c r="F319" s="10"/>
      <c r="G319" s="10"/>
      <c r="H319" s="10"/>
      <c r="I319" s="10"/>
      <c r="J319" s="10"/>
      <c r="K319" s="10"/>
    </row>
    <row r="320" spans="2:18">
      <c r="E320" s="9"/>
      <c r="F320" s="10"/>
      <c r="G320" s="10"/>
      <c r="H320" s="10"/>
      <c r="I320" s="10"/>
      <c r="J320" s="10"/>
      <c r="K320" s="10"/>
    </row>
    <row r="322" spans="2:18">
      <c r="D322" s="3"/>
      <c r="E322" s="88"/>
      <c r="F322" s="7"/>
      <c r="G322" s="7"/>
      <c r="H322" s="7"/>
      <c r="I322" s="7"/>
      <c r="J322" s="7"/>
      <c r="K322" s="7"/>
    </row>
    <row r="323" spans="2:18" ht="26.25">
      <c r="B323" s="89"/>
      <c r="C323" s="89"/>
      <c r="D323" s="89"/>
      <c r="E323" s="1005" t="s">
        <v>1044</v>
      </c>
      <c r="F323" s="1005"/>
      <c r="G323" s="1005"/>
      <c r="H323" s="1005"/>
      <c r="I323" s="1005"/>
      <c r="J323" s="1005"/>
      <c r="K323" s="1005"/>
      <c r="L323" s="89"/>
      <c r="M323" s="89"/>
      <c r="N323" s="89"/>
      <c r="O323" s="89"/>
      <c r="P323" s="89"/>
      <c r="Q323" s="89"/>
      <c r="R323" s="89"/>
    </row>
    <row r="325" spans="2:18">
      <c r="C325" s="12" t="s">
        <v>11</v>
      </c>
      <c r="D325" s="12" t="s">
        <v>12</v>
      </c>
      <c r="E325" s="75">
        <v>2024</v>
      </c>
      <c r="F325" s="75">
        <v>2025</v>
      </c>
      <c r="G325" s="75">
        <v>2026</v>
      </c>
      <c r="H325" s="75">
        <v>2027</v>
      </c>
      <c r="I325" s="75">
        <v>2028</v>
      </c>
      <c r="J325" s="75">
        <v>2029</v>
      </c>
      <c r="K325" s="75">
        <v>2030</v>
      </c>
    </row>
    <row r="326" spans="2:18" ht="18.75">
      <c r="C326" s="176">
        <v>155</v>
      </c>
      <c r="D326" s="755" t="s">
        <v>1067</v>
      </c>
      <c r="E326" s="322">
        <v>1</v>
      </c>
      <c r="F326" s="322">
        <v>1</v>
      </c>
      <c r="G326" s="322">
        <v>1</v>
      </c>
      <c r="H326" s="322">
        <v>1</v>
      </c>
      <c r="I326" s="322">
        <v>1</v>
      </c>
      <c r="J326" s="322">
        <v>1</v>
      </c>
      <c r="K326" s="322">
        <v>1</v>
      </c>
    </row>
    <row r="327" spans="2:18" ht="18.75">
      <c r="E327" s="748">
        <v>191933.13883975038</v>
      </c>
      <c r="F327" s="748">
        <v>203449.12717013541</v>
      </c>
      <c r="G327" s="748">
        <v>215656.07480034354</v>
      </c>
      <c r="H327" s="748">
        <v>226438.87854036072</v>
      </c>
      <c r="I327" s="748">
        <v>236129.09110367281</v>
      </c>
      <c r="J327" s="748">
        <v>244393.60929230135</v>
      </c>
      <c r="K327" s="748">
        <v>252947.38561753187</v>
      </c>
    </row>
    <row r="328" spans="2:18" ht="18.75">
      <c r="C328" s="176">
        <v>160</v>
      </c>
      <c r="D328" s="755" t="s">
        <v>1301</v>
      </c>
      <c r="E328" s="322">
        <v>5</v>
      </c>
      <c r="F328" s="322">
        <v>5</v>
      </c>
      <c r="G328" s="322">
        <v>5</v>
      </c>
      <c r="H328" s="322">
        <v>5</v>
      </c>
      <c r="I328" s="322">
        <v>5</v>
      </c>
      <c r="J328" s="322">
        <v>5</v>
      </c>
      <c r="K328" s="322">
        <v>5</v>
      </c>
    </row>
    <row r="329" spans="2:18" ht="18.75">
      <c r="E329" s="748">
        <v>869309.0638171793</v>
      </c>
      <c r="F329" s="748">
        <v>921467.60764621012</v>
      </c>
      <c r="G329" s="748">
        <v>976755.66410498274</v>
      </c>
      <c r="H329" s="748">
        <v>1025593.4473102319</v>
      </c>
      <c r="I329" s="748">
        <v>1069482.6352979066</v>
      </c>
      <c r="J329" s="748">
        <v>1106914.5275333333</v>
      </c>
      <c r="K329" s="748">
        <v>1145656.5359969998</v>
      </c>
    </row>
    <row r="330" spans="2:18" ht="18.75">
      <c r="C330" s="176">
        <v>165</v>
      </c>
      <c r="D330" s="755" t="s">
        <v>1072</v>
      </c>
      <c r="E330" s="322">
        <v>1</v>
      </c>
      <c r="F330" s="322">
        <v>1</v>
      </c>
      <c r="G330" s="322">
        <v>1</v>
      </c>
      <c r="H330" s="322">
        <v>1</v>
      </c>
      <c r="I330" s="322">
        <v>1</v>
      </c>
      <c r="J330" s="322">
        <v>1</v>
      </c>
      <c r="K330" s="322">
        <v>1</v>
      </c>
    </row>
    <row r="331" spans="2:18" ht="18.75">
      <c r="E331" s="748">
        <v>127545.73068208167</v>
      </c>
      <c r="F331" s="748">
        <v>135198.47452300659</v>
      </c>
      <c r="G331" s="748">
        <v>143310.38299438698</v>
      </c>
      <c r="H331" s="748">
        <v>150475.90214410634</v>
      </c>
      <c r="I331" s="748">
        <v>156915.35939116491</v>
      </c>
      <c r="J331" s="748">
        <v>162407.39696985568</v>
      </c>
      <c r="K331" s="748">
        <v>168091.65586380061</v>
      </c>
    </row>
    <row r="332" spans="2:18" ht="18.75">
      <c r="C332" s="176"/>
      <c r="D332" s="755" t="s">
        <v>1339</v>
      </c>
      <c r="E332" s="322"/>
      <c r="F332" s="322"/>
      <c r="G332" s="322"/>
      <c r="H332" s="322"/>
      <c r="I332" s="322"/>
      <c r="J332" s="322"/>
      <c r="K332" s="322"/>
    </row>
    <row r="333" spans="2:18" ht="18.75">
      <c r="E333" s="748">
        <v>0</v>
      </c>
      <c r="F333" s="748">
        <v>0</v>
      </c>
      <c r="G333" s="748">
        <v>0</v>
      </c>
      <c r="H333" s="748">
        <v>0</v>
      </c>
      <c r="I333" s="748">
        <v>0</v>
      </c>
      <c r="J333" s="748">
        <v>0</v>
      </c>
      <c r="K333" s="748">
        <v>0</v>
      </c>
    </row>
    <row r="334" spans="2:18" ht="18.75">
      <c r="C334" s="176"/>
      <c r="D334" s="755" t="s">
        <v>1339</v>
      </c>
      <c r="E334" s="322"/>
      <c r="F334" s="322"/>
      <c r="G334" s="322"/>
      <c r="H334" s="322"/>
      <c r="I334" s="322"/>
      <c r="J334" s="322"/>
      <c r="K334" s="322"/>
    </row>
    <row r="335" spans="2:18" ht="18.75">
      <c r="E335" s="748">
        <v>0</v>
      </c>
      <c r="F335" s="748">
        <v>0</v>
      </c>
      <c r="G335" s="748">
        <v>0</v>
      </c>
      <c r="H335" s="748">
        <v>0</v>
      </c>
      <c r="I335" s="748">
        <v>0</v>
      </c>
      <c r="J335" s="748">
        <v>0</v>
      </c>
      <c r="K335" s="748">
        <v>0</v>
      </c>
    </row>
    <row r="337" spans="2:18" ht="18.75">
      <c r="D337" t="s">
        <v>98</v>
      </c>
      <c r="E337" s="313">
        <v>7</v>
      </c>
      <c r="F337" s="313">
        <v>7</v>
      </c>
      <c r="G337" s="313">
        <v>7</v>
      </c>
      <c r="H337" s="313">
        <v>7</v>
      </c>
      <c r="I337" s="313">
        <v>7</v>
      </c>
      <c r="J337" s="313">
        <v>7</v>
      </c>
      <c r="K337" s="313">
        <v>7</v>
      </c>
    </row>
    <row r="338" spans="2:18" ht="18.75">
      <c r="D338" s="3" t="s">
        <v>1359</v>
      </c>
      <c r="E338" s="312">
        <v>1188787.9333390114</v>
      </c>
      <c r="F338" s="312">
        <v>1260115.2093393523</v>
      </c>
      <c r="G338" s="312">
        <v>1335722.1218997133</v>
      </c>
      <c r="H338" s="312">
        <v>1402508.2279946988</v>
      </c>
      <c r="I338" s="312">
        <v>1462527.0857927443</v>
      </c>
      <c r="J338" s="312">
        <v>1513715.5337954904</v>
      </c>
      <c r="K338" s="312">
        <v>1566695.5774783322</v>
      </c>
    </row>
    <row r="339" spans="2:18">
      <c r="D339" s="3"/>
      <c r="F339" s="96"/>
      <c r="G339" s="96"/>
      <c r="H339" s="96"/>
      <c r="I339" s="96"/>
      <c r="J339" s="96"/>
      <c r="K339" s="96"/>
      <c r="M339" s="1004" t="s">
        <v>97</v>
      </c>
      <c r="N339" s="1004"/>
      <c r="O339" s="1004"/>
      <c r="P339" s="1004"/>
      <c r="Q339" s="1004"/>
      <c r="R339" s="1004"/>
    </row>
    <row r="340" spans="2:18">
      <c r="E340" s="75">
        <v>2024</v>
      </c>
      <c r="F340" s="75">
        <v>2025</v>
      </c>
      <c r="G340" s="75">
        <v>2026</v>
      </c>
      <c r="H340" s="75">
        <v>2027</v>
      </c>
      <c r="I340" s="75">
        <v>2028</v>
      </c>
      <c r="J340" s="75">
        <v>2029</v>
      </c>
      <c r="K340" s="75">
        <v>2030</v>
      </c>
      <c r="M340" s="8">
        <v>2025</v>
      </c>
      <c r="N340" s="8">
        <v>2026</v>
      </c>
      <c r="O340" s="8">
        <v>2027</v>
      </c>
      <c r="P340" s="8">
        <v>2028</v>
      </c>
      <c r="Q340" s="8">
        <v>2029</v>
      </c>
      <c r="R340" s="8">
        <v>2030</v>
      </c>
    </row>
    <row r="341" spans="2:18">
      <c r="B341" s="130"/>
      <c r="C341" t="s">
        <v>1044</v>
      </c>
      <c r="D341" s="742" t="s">
        <v>1077</v>
      </c>
      <c r="E341" s="740">
        <v>705770.83435257385</v>
      </c>
      <c r="F341" s="179">
        <v>726943.95938315103</v>
      </c>
      <c r="G341" s="179">
        <v>748752.27816464554</v>
      </c>
      <c r="H341" s="179">
        <v>771214.84650958492</v>
      </c>
      <c r="I341" s="179">
        <v>794351.29190487252</v>
      </c>
      <c r="J341" s="179">
        <v>818181.83066201874</v>
      </c>
      <c r="K341" s="179">
        <v>842727.28558187932</v>
      </c>
      <c r="M341" s="63">
        <v>0.03</v>
      </c>
      <c r="N341" s="181">
        <v>0.03</v>
      </c>
      <c r="O341" s="181">
        <v>0.03</v>
      </c>
      <c r="P341" s="181">
        <v>0.03</v>
      </c>
      <c r="Q341" s="181">
        <v>0.03</v>
      </c>
      <c r="R341" s="181">
        <v>0.03</v>
      </c>
    </row>
    <row r="342" spans="2:18">
      <c r="B342" s="130"/>
      <c r="C342" t="s">
        <v>1044</v>
      </c>
      <c r="D342" s="742" t="s">
        <v>1018</v>
      </c>
      <c r="E342" s="741"/>
      <c r="F342" s="741"/>
      <c r="G342" s="741"/>
      <c r="H342" s="741"/>
      <c r="I342" s="741"/>
      <c r="J342" s="741"/>
      <c r="K342" s="741"/>
      <c r="M342" s="63">
        <v>0.03</v>
      </c>
      <c r="N342" s="181">
        <v>0.03</v>
      </c>
      <c r="O342" s="181">
        <v>0.03</v>
      </c>
      <c r="P342" s="181">
        <v>0.03</v>
      </c>
      <c r="Q342" s="181">
        <v>0.03</v>
      </c>
      <c r="R342" s="181">
        <v>0.03</v>
      </c>
    </row>
    <row r="343" spans="2:18">
      <c r="B343" s="130"/>
      <c r="C343" t="s">
        <v>1044</v>
      </c>
      <c r="D343" s="742" t="s">
        <v>1018</v>
      </c>
      <c r="E343" s="741"/>
      <c r="F343" s="741"/>
      <c r="G343" s="741"/>
      <c r="H343" s="741"/>
      <c r="I343" s="741"/>
      <c r="J343" s="741"/>
      <c r="K343" s="741"/>
      <c r="M343" s="63">
        <v>0.03</v>
      </c>
      <c r="N343" s="181">
        <v>0.03</v>
      </c>
      <c r="O343" s="181">
        <v>0.03</v>
      </c>
      <c r="P343" s="181">
        <v>0.03</v>
      </c>
      <c r="Q343" s="181">
        <v>0.03</v>
      </c>
      <c r="R343" s="181">
        <v>0.03</v>
      </c>
    </row>
    <row r="344" spans="2:18">
      <c r="B344" s="130"/>
      <c r="C344" t="s">
        <v>1044</v>
      </c>
      <c r="D344" s="742" t="s">
        <v>1018</v>
      </c>
      <c r="E344" s="741"/>
      <c r="F344" s="741"/>
      <c r="G344" s="741"/>
      <c r="H344" s="741"/>
      <c r="I344" s="741"/>
      <c r="J344" s="741"/>
      <c r="K344" s="741"/>
      <c r="M344" s="63">
        <v>0.03</v>
      </c>
      <c r="N344" s="181">
        <v>0.03</v>
      </c>
      <c r="O344" s="181">
        <v>0.03</v>
      </c>
      <c r="P344" s="181">
        <v>0.03</v>
      </c>
      <c r="Q344" s="181">
        <v>0.03</v>
      </c>
      <c r="R344" s="181">
        <v>0.03</v>
      </c>
    </row>
    <row r="345" spans="2:18">
      <c r="B345" s="130"/>
      <c r="C345" t="s">
        <v>1044</v>
      </c>
      <c r="D345" s="742" t="s">
        <v>1018</v>
      </c>
      <c r="E345" s="741"/>
      <c r="F345" s="741"/>
      <c r="G345" s="741"/>
      <c r="H345" s="741"/>
      <c r="I345" s="741"/>
      <c r="J345" s="741"/>
      <c r="K345" s="741"/>
      <c r="M345" s="63">
        <v>0.03</v>
      </c>
      <c r="N345" s="181">
        <v>0.03</v>
      </c>
      <c r="O345" s="181">
        <v>0.03</v>
      </c>
      <c r="P345" s="181">
        <v>0.03</v>
      </c>
      <c r="Q345" s="181">
        <v>0.03</v>
      </c>
      <c r="R345" s="181">
        <v>0.03</v>
      </c>
    </row>
    <row r="346" spans="2:18" ht="18.75">
      <c r="C346" t="s">
        <v>269</v>
      </c>
      <c r="D346" s="3" t="s">
        <v>1360</v>
      </c>
      <c r="E346" s="312">
        <v>705770.83435257385</v>
      </c>
      <c r="F346" s="312">
        <v>726943.95938315103</v>
      </c>
      <c r="G346" s="312">
        <v>748752.27816464554</v>
      </c>
      <c r="H346" s="312">
        <v>771214.84650958492</v>
      </c>
      <c r="I346" s="312">
        <v>794351.29190487252</v>
      </c>
      <c r="J346" s="312">
        <v>818181.83066201874</v>
      </c>
      <c r="K346" s="312">
        <v>842727.28558187932</v>
      </c>
    </row>
    <row r="347" spans="2:18">
      <c r="D347" s="3"/>
      <c r="E347" s="88"/>
      <c r="F347" s="7"/>
      <c r="G347" s="7"/>
      <c r="H347" s="7"/>
      <c r="I347" s="7"/>
      <c r="J347" s="7"/>
      <c r="K347" s="7"/>
    </row>
    <row r="348" spans="2:18">
      <c r="D348" s="3"/>
      <c r="E348" s="88"/>
      <c r="F348" s="7"/>
      <c r="G348" s="7"/>
      <c r="H348" s="7"/>
      <c r="I348" s="7"/>
      <c r="J348" s="7"/>
      <c r="K348" s="7"/>
    </row>
    <row r="349" spans="2:18" ht="18.75">
      <c r="B349" s="90"/>
      <c r="C349" s="90"/>
      <c r="D349" s="91" t="s">
        <v>159</v>
      </c>
      <c r="E349" s="92">
        <v>1894558.7676915852</v>
      </c>
      <c r="F349" s="92">
        <v>1987059.1687225034</v>
      </c>
      <c r="G349" s="92">
        <v>2084474.400064359</v>
      </c>
      <c r="H349" s="92">
        <v>2173723.0745042837</v>
      </c>
      <c r="I349" s="92">
        <v>2256878.3776976168</v>
      </c>
      <c r="J349" s="92">
        <v>2331897.364457509</v>
      </c>
      <c r="K349" s="92">
        <v>2409422.8630602118</v>
      </c>
    </row>
    <row r="350" spans="2:18" ht="18.75">
      <c r="B350" s="93"/>
      <c r="C350" s="93"/>
      <c r="D350" s="22"/>
      <c r="E350" s="94"/>
      <c r="F350" s="95"/>
      <c r="G350" s="95"/>
      <c r="H350" s="95"/>
      <c r="I350" s="95"/>
      <c r="J350" s="95"/>
      <c r="K350" s="95"/>
    </row>
    <row r="351" spans="2:18">
      <c r="D351" s="3"/>
      <c r="E351" s="88"/>
      <c r="F351" s="7"/>
      <c r="G351" s="7"/>
      <c r="H351" s="7"/>
      <c r="I351" s="7"/>
      <c r="J351" s="7"/>
      <c r="K351" s="7"/>
    </row>
    <row r="352" spans="2:18">
      <c r="E352" s="6"/>
    </row>
    <row r="355" spans="2:18" ht="26.25">
      <c r="B355" s="89"/>
      <c r="C355" s="89"/>
      <c r="D355" s="89"/>
      <c r="E355" s="1005" t="s">
        <v>1045</v>
      </c>
      <c r="F355" s="1005"/>
      <c r="G355" s="1005"/>
      <c r="H355" s="1005"/>
      <c r="I355" s="1005"/>
      <c r="J355" s="1005"/>
      <c r="K355" s="1005"/>
      <c r="L355" s="89"/>
      <c r="M355" s="89"/>
      <c r="N355" s="89"/>
      <c r="O355" s="89"/>
      <c r="P355" s="89"/>
      <c r="Q355" s="89"/>
      <c r="R355" s="89"/>
    </row>
    <row r="357" spans="2:18">
      <c r="C357" s="12" t="s">
        <v>11</v>
      </c>
      <c r="D357" s="12" t="s">
        <v>12</v>
      </c>
      <c r="E357" s="75">
        <v>2024</v>
      </c>
      <c r="F357" s="75">
        <v>2025</v>
      </c>
      <c r="G357" s="75">
        <v>2026</v>
      </c>
      <c r="H357" s="75">
        <v>2027</v>
      </c>
      <c r="I357" s="75">
        <v>2028</v>
      </c>
      <c r="J357" s="75">
        <v>2029</v>
      </c>
      <c r="K357" s="75">
        <v>2030</v>
      </c>
    </row>
    <row r="358" spans="2:18" ht="18.75">
      <c r="C358" s="176">
        <v>10</v>
      </c>
      <c r="D358" s="755" t="s">
        <v>1054</v>
      </c>
      <c r="E358" s="322">
        <v>1</v>
      </c>
      <c r="F358" s="322">
        <v>1</v>
      </c>
      <c r="G358" s="322">
        <v>1</v>
      </c>
      <c r="H358" s="322">
        <v>1</v>
      </c>
      <c r="I358" s="322">
        <v>1</v>
      </c>
      <c r="J358" s="322">
        <v>1</v>
      </c>
      <c r="K358" s="322">
        <v>1</v>
      </c>
    </row>
    <row r="359" spans="2:18" ht="18.75">
      <c r="E359" s="748">
        <v>270727.7622758174</v>
      </c>
      <c r="F359" s="748">
        <v>286971.42801236646</v>
      </c>
      <c r="G359" s="748">
        <v>304189.71369310847</v>
      </c>
      <c r="H359" s="748">
        <v>319399.1993777639</v>
      </c>
      <c r="I359" s="748">
        <v>333067.5506541573</v>
      </c>
      <c r="J359" s="748">
        <v>344724.9149270528</v>
      </c>
      <c r="K359" s="748">
        <v>356790.28694949963</v>
      </c>
    </row>
    <row r="360" spans="2:18" ht="18.75">
      <c r="C360" s="176">
        <v>15</v>
      </c>
      <c r="D360" s="755" t="s">
        <v>1053</v>
      </c>
      <c r="E360" s="322">
        <v>1</v>
      </c>
      <c r="F360" s="322">
        <v>1</v>
      </c>
      <c r="G360" s="322">
        <v>1</v>
      </c>
      <c r="H360" s="322">
        <v>1</v>
      </c>
      <c r="I360" s="322">
        <v>1</v>
      </c>
      <c r="J360" s="322">
        <v>1</v>
      </c>
      <c r="K360" s="322">
        <v>1</v>
      </c>
    </row>
    <row r="361" spans="2:18" ht="18.75">
      <c r="E361" s="748">
        <v>248735.89537150695</v>
      </c>
      <c r="F361" s="748">
        <v>263660.0490937974</v>
      </c>
      <c r="G361" s="748">
        <v>279479.65203942527</v>
      </c>
      <c r="H361" s="748">
        <v>293453.63464139652</v>
      </c>
      <c r="I361" s="748">
        <v>306011.67288766353</v>
      </c>
      <c r="J361" s="748">
        <v>316722.08143873175</v>
      </c>
      <c r="K361" s="748">
        <v>327807.35428908735</v>
      </c>
    </row>
    <row r="362" spans="2:18" ht="18.75">
      <c r="C362" s="176">
        <v>35</v>
      </c>
      <c r="D362" s="755" t="s">
        <v>730</v>
      </c>
      <c r="E362" s="322">
        <v>7</v>
      </c>
      <c r="F362" s="322">
        <v>7</v>
      </c>
      <c r="G362" s="322">
        <v>7</v>
      </c>
      <c r="H362" s="322">
        <v>7</v>
      </c>
      <c r="I362" s="322">
        <v>7</v>
      </c>
      <c r="J362" s="322">
        <v>7</v>
      </c>
      <c r="K362" s="322">
        <v>7</v>
      </c>
    </row>
    <row r="363" spans="2:18" ht="18.75">
      <c r="E363" s="748">
        <v>1590087.6727590817</v>
      </c>
      <c r="F363" s="748">
        <v>1685492.9331246268</v>
      </c>
      <c r="G363" s="748">
        <v>1786622.5091121043</v>
      </c>
      <c r="H363" s="748">
        <v>1875953.6345677096</v>
      </c>
      <c r="I363" s="748">
        <v>1956233.0883216676</v>
      </c>
      <c r="J363" s="748">
        <v>2024701.2464129254</v>
      </c>
      <c r="K363" s="748">
        <v>2095565.790037378</v>
      </c>
    </row>
    <row r="364" spans="2:18" ht="18.75">
      <c r="C364" s="176"/>
      <c r="D364" s="755" t="s">
        <v>1339</v>
      </c>
      <c r="E364" s="322"/>
      <c r="F364" s="322"/>
      <c r="G364" s="322"/>
      <c r="H364" s="322"/>
      <c r="I364" s="322"/>
      <c r="J364" s="322"/>
      <c r="K364" s="322"/>
    </row>
    <row r="365" spans="2:18" ht="18.75">
      <c r="E365" s="748">
        <v>0</v>
      </c>
      <c r="F365" s="748">
        <v>0</v>
      </c>
      <c r="G365" s="748">
        <v>0</v>
      </c>
      <c r="H365" s="748">
        <v>0</v>
      </c>
      <c r="I365" s="748">
        <v>0</v>
      </c>
      <c r="J365" s="748">
        <v>0</v>
      </c>
      <c r="K365" s="748">
        <v>0</v>
      </c>
    </row>
    <row r="366" spans="2:18" ht="18.75">
      <c r="C366" s="176">
        <v>65</v>
      </c>
      <c r="D366" s="755" t="s">
        <v>1060</v>
      </c>
      <c r="E366" s="322">
        <v>30</v>
      </c>
      <c r="F366" s="322">
        <v>30</v>
      </c>
      <c r="G366" s="322">
        <v>30</v>
      </c>
      <c r="H366" s="322">
        <v>30</v>
      </c>
      <c r="I366" s="322">
        <v>30</v>
      </c>
      <c r="J366" s="322">
        <v>30</v>
      </c>
      <c r="K366" s="322">
        <v>30</v>
      </c>
    </row>
    <row r="367" spans="2:18" ht="18.75">
      <c r="E367" s="748">
        <v>5929382.8881759671</v>
      </c>
      <c r="F367" s="748">
        <v>6285145.8614665251</v>
      </c>
      <c r="G367" s="748">
        <v>6662254.6131545175</v>
      </c>
      <c r="H367" s="748">
        <v>6995367.343812244</v>
      </c>
      <c r="I367" s="748">
        <v>7294726.6983407112</v>
      </c>
      <c r="J367" s="748">
        <v>7550042.1327826362</v>
      </c>
      <c r="K367" s="748">
        <v>7814293.6074300278</v>
      </c>
    </row>
    <row r="368" spans="2:18" ht="18.75">
      <c r="C368" s="176">
        <v>80</v>
      </c>
      <c r="D368" s="755" t="s">
        <v>1063</v>
      </c>
      <c r="E368" s="322">
        <v>53</v>
      </c>
      <c r="F368" s="322">
        <v>53</v>
      </c>
      <c r="G368" s="322">
        <v>53</v>
      </c>
      <c r="H368" s="322">
        <v>53</v>
      </c>
      <c r="I368" s="322">
        <v>53</v>
      </c>
      <c r="J368" s="322">
        <v>53</v>
      </c>
      <c r="K368" s="322">
        <v>53</v>
      </c>
    </row>
    <row r="369" spans="2:18" ht="18.75">
      <c r="E369" s="748">
        <v>9238968.3860749863</v>
      </c>
      <c r="F369" s="748">
        <v>9793306.4892394859</v>
      </c>
      <c r="G369" s="748">
        <v>10380904.878593855</v>
      </c>
      <c r="H369" s="748">
        <v>10899950.12252355</v>
      </c>
      <c r="I369" s="748">
        <v>11366401.97168304</v>
      </c>
      <c r="J369" s="748">
        <v>11764226.040691946</v>
      </c>
      <c r="K369" s="748">
        <v>12175973.952116163</v>
      </c>
    </row>
    <row r="370" spans="2:18" ht="18.75">
      <c r="C370" s="176"/>
      <c r="D370" s="755" t="s">
        <v>1339</v>
      </c>
      <c r="E370" s="322"/>
      <c r="F370" s="322"/>
      <c r="G370" s="322"/>
      <c r="H370" s="322"/>
      <c r="I370" s="322"/>
      <c r="J370" s="322"/>
      <c r="K370" s="322"/>
    </row>
    <row r="371" spans="2:18" ht="18.75">
      <c r="E371" s="748">
        <v>0</v>
      </c>
      <c r="F371" s="748">
        <v>0</v>
      </c>
      <c r="G371" s="748">
        <v>0</v>
      </c>
      <c r="H371" s="748">
        <v>0</v>
      </c>
      <c r="I371" s="748">
        <v>0</v>
      </c>
      <c r="J371" s="748">
        <v>0</v>
      </c>
      <c r="K371" s="748">
        <v>0</v>
      </c>
    </row>
    <row r="372" spans="2:18" ht="18.75">
      <c r="C372" s="176"/>
      <c r="D372" s="755" t="s">
        <v>1339</v>
      </c>
      <c r="E372" s="322"/>
      <c r="F372" s="322"/>
      <c r="G372" s="322"/>
      <c r="H372" s="322"/>
      <c r="I372" s="322"/>
      <c r="J372" s="322"/>
      <c r="K372" s="322"/>
    </row>
    <row r="373" spans="2:18" ht="18.75">
      <c r="D373" s="793" t="s">
        <v>1102</v>
      </c>
      <c r="E373" s="748"/>
      <c r="F373" s="748">
        <v>0</v>
      </c>
      <c r="G373" s="748">
        <v>0</v>
      </c>
      <c r="H373" s="748">
        <v>0</v>
      </c>
      <c r="I373" s="748">
        <v>0</v>
      </c>
      <c r="J373" s="748">
        <v>0</v>
      </c>
      <c r="K373" s="748">
        <v>0</v>
      </c>
    </row>
    <row r="375" spans="2:18" ht="18.75">
      <c r="D375" s="3" t="s">
        <v>98</v>
      </c>
      <c r="E375" s="313">
        <v>92</v>
      </c>
      <c r="F375" s="313">
        <v>92</v>
      </c>
      <c r="G375" s="313">
        <v>92</v>
      </c>
      <c r="H375" s="313">
        <v>92</v>
      </c>
      <c r="I375" s="313">
        <v>92</v>
      </c>
      <c r="J375" s="313">
        <v>92</v>
      </c>
      <c r="K375" s="313">
        <v>92</v>
      </c>
    </row>
    <row r="376" spans="2:18" ht="18.75">
      <c r="D376" s="3" t="s">
        <v>1361</v>
      </c>
      <c r="E376" s="312">
        <v>17277902.604657359</v>
      </c>
      <c r="F376" s="312">
        <v>18314576.760936804</v>
      </c>
      <c r="G376" s="312">
        <v>19413451.366593011</v>
      </c>
      <c r="H376" s="312">
        <v>20384123.934922665</v>
      </c>
      <c r="I376" s="312">
        <v>21256440.98188724</v>
      </c>
      <c r="J376" s="312">
        <v>22000416.416253291</v>
      </c>
      <c r="K376" s="312">
        <v>22770430.990822159</v>
      </c>
    </row>
    <row r="377" spans="2:18">
      <c r="D377" s="3"/>
      <c r="E377" s="96"/>
      <c r="F377" s="96"/>
      <c r="G377" s="96"/>
      <c r="H377" s="96"/>
      <c r="I377" s="96"/>
      <c r="J377" s="96"/>
      <c r="K377" s="96"/>
      <c r="M377" s="1004" t="s">
        <v>97</v>
      </c>
      <c r="N377" s="1004"/>
      <c r="O377" s="1004"/>
      <c r="P377" s="1004"/>
      <c r="Q377" s="1004"/>
      <c r="R377" s="1004"/>
    </row>
    <row r="378" spans="2:18">
      <c r="E378" s="75">
        <v>2024</v>
      </c>
      <c r="F378" s="75">
        <v>2025</v>
      </c>
      <c r="G378" s="75">
        <v>2026</v>
      </c>
      <c r="H378" s="75">
        <v>2027</v>
      </c>
      <c r="I378" s="75">
        <v>2028</v>
      </c>
      <c r="J378" s="75">
        <v>2029</v>
      </c>
      <c r="K378" s="75">
        <v>2030</v>
      </c>
      <c r="M378" s="8">
        <v>2025</v>
      </c>
      <c r="N378" s="8">
        <v>2026</v>
      </c>
      <c r="O378" s="8">
        <v>2027</v>
      </c>
      <c r="P378" s="8">
        <v>2028</v>
      </c>
      <c r="Q378" s="8">
        <v>2029</v>
      </c>
      <c r="R378" s="8">
        <v>2030</v>
      </c>
    </row>
    <row r="379" spans="2:18">
      <c r="B379" s="130"/>
      <c r="C379" t="s">
        <v>1045</v>
      </c>
      <c r="D379" s="742" t="s">
        <v>1077</v>
      </c>
      <c r="E379" s="740">
        <v>1179745.2808339265</v>
      </c>
      <c r="F379" s="179">
        <v>1215137.6392589444</v>
      </c>
      <c r="G379" s="179">
        <v>1251591.7684367127</v>
      </c>
      <c r="H379" s="179">
        <v>1289139.5214898142</v>
      </c>
      <c r="I379" s="179">
        <v>1327813.7071345085</v>
      </c>
      <c r="J379" s="179">
        <v>1367648.1183485438</v>
      </c>
      <c r="K379" s="179">
        <v>1408677.5618990001</v>
      </c>
      <c r="M379" s="63">
        <v>0.03</v>
      </c>
      <c r="N379" s="181">
        <v>0.03</v>
      </c>
      <c r="O379" s="181">
        <v>0.03</v>
      </c>
      <c r="P379" s="181">
        <v>0.03</v>
      </c>
      <c r="Q379" s="181">
        <v>0.03</v>
      </c>
      <c r="R379" s="181">
        <v>0.03</v>
      </c>
    </row>
    <row r="380" spans="2:18">
      <c r="B380" s="130"/>
      <c r="C380" t="s">
        <v>1045</v>
      </c>
      <c r="D380" s="742" t="s">
        <v>1018</v>
      </c>
      <c r="E380" s="741"/>
      <c r="F380" s="741"/>
      <c r="G380" s="741"/>
      <c r="H380" s="741"/>
      <c r="I380" s="741"/>
      <c r="J380" s="741"/>
      <c r="K380" s="741"/>
      <c r="M380" s="63">
        <v>0.03</v>
      </c>
      <c r="N380" s="181">
        <v>0.03</v>
      </c>
      <c r="O380" s="181">
        <v>0.03</v>
      </c>
      <c r="P380" s="181">
        <v>0.03</v>
      </c>
      <c r="Q380" s="181">
        <v>0.03</v>
      </c>
      <c r="R380" s="181">
        <v>0.03</v>
      </c>
    </row>
    <row r="381" spans="2:18">
      <c r="B381" s="130"/>
      <c r="C381" t="s">
        <v>1045</v>
      </c>
      <c r="D381" s="742" t="s">
        <v>1018</v>
      </c>
      <c r="E381" s="741"/>
      <c r="F381" s="741"/>
      <c r="G381" s="741"/>
      <c r="H381" s="741"/>
      <c r="I381" s="741"/>
      <c r="J381" s="741"/>
      <c r="K381" s="741"/>
      <c r="M381" s="63">
        <v>0.03</v>
      </c>
      <c r="N381" s="181">
        <v>0.03</v>
      </c>
      <c r="O381" s="181">
        <v>0.03</v>
      </c>
      <c r="P381" s="181">
        <v>0.03</v>
      </c>
      <c r="Q381" s="181">
        <v>0.03</v>
      </c>
      <c r="R381" s="181">
        <v>0.03</v>
      </c>
    </row>
    <row r="382" spans="2:18">
      <c r="B382" s="130"/>
      <c r="C382" t="s">
        <v>1045</v>
      </c>
      <c r="D382" s="742" t="s">
        <v>1018</v>
      </c>
      <c r="E382" s="741"/>
      <c r="F382" s="741"/>
      <c r="G382" s="741"/>
      <c r="H382" s="741"/>
      <c r="I382" s="741"/>
      <c r="J382" s="741"/>
      <c r="K382" s="741"/>
      <c r="M382" s="63">
        <v>0.03</v>
      </c>
      <c r="N382" s="181">
        <v>0.03</v>
      </c>
      <c r="O382" s="181">
        <v>0.03</v>
      </c>
      <c r="P382" s="181">
        <v>0.03</v>
      </c>
      <c r="Q382" s="181">
        <v>0.03</v>
      </c>
      <c r="R382" s="181">
        <v>0.03</v>
      </c>
    </row>
    <row r="383" spans="2:18">
      <c r="B383" s="130"/>
      <c r="C383" t="s">
        <v>1045</v>
      </c>
      <c r="D383" s="742" t="s">
        <v>1018</v>
      </c>
      <c r="E383" s="741"/>
      <c r="F383" s="741"/>
      <c r="G383" s="741"/>
      <c r="H383" s="741"/>
      <c r="I383" s="741"/>
      <c r="J383" s="741"/>
      <c r="K383" s="741"/>
      <c r="M383" s="63">
        <v>0.03</v>
      </c>
      <c r="N383" s="181">
        <v>0.03</v>
      </c>
      <c r="O383" s="181">
        <v>0.03</v>
      </c>
      <c r="P383" s="181">
        <v>0.03</v>
      </c>
      <c r="Q383" s="181">
        <v>0.03</v>
      </c>
      <c r="R383" s="181">
        <v>0.03</v>
      </c>
    </row>
    <row r="384" spans="2:18" ht="18.75">
      <c r="C384" t="s">
        <v>269</v>
      </c>
      <c r="D384" s="3" t="s">
        <v>1362</v>
      </c>
      <c r="E384" s="312">
        <v>1179745.2808339265</v>
      </c>
      <c r="F384" s="312">
        <v>1215137.6392589444</v>
      </c>
      <c r="G384" s="312">
        <v>1251591.7684367127</v>
      </c>
      <c r="H384" s="312">
        <v>1289139.5214898142</v>
      </c>
      <c r="I384" s="312">
        <v>1327813.7071345085</v>
      </c>
      <c r="J384" s="312">
        <v>1367648.1183485438</v>
      </c>
      <c r="K384" s="312">
        <v>1408677.5618990001</v>
      </c>
    </row>
    <row r="385" spans="2:18">
      <c r="D385" s="3"/>
      <c r="E385" s="88"/>
      <c r="F385" s="7"/>
      <c r="G385" s="7"/>
      <c r="H385" s="7"/>
      <c r="I385" s="7"/>
      <c r="J385" s="7"/>
      <c r="K385" s="7"/>
    </row>
    <row r="386" spans="2:18">
      <c r="E386" s="9"/>
      <c r="F386" s="9"/>
      <c r="G386" s="9"/>
      <c r="H386" s="9"/>
      <c r="I386" s="9"/>
      <c r="J386" s="9"/>
      <c r="K386" s="9"/>
    </row>
    <row r="387" spans="2:18" ht="18.75">
      <c r="B387" s="90"/>
      <c r="C387" s="90"/>
      <c r="D387" s="91" t="s">
        <v>159</v>
      </c>
      <c r="E387" s="92">
        <v>18457647.885491285</v>
      </c>
      <c r="F387" s="92">
        <v>19529714.400195748</v>
      </c>
      <c r="G387" s="92">
        <v>20665043.135029722</v>
      </c>
      <c r="H387" s="92">
        <v>21673263.456412479</v>
      </c>
      <c r="I387" s="92">
        <v>22584254.689021748</v>
      </c>
      <c r="J387" s="92">
        <v>23368064.534601834</v>
      </c>
      <c r="K387" s="92">
        <v>24179108.552721158</v>
      </c>
    </row>
    <row r="388" spans="2:18" ht="18.75">
      <c r="B388" s="93"/>
      <c r="C388" s="93"/>
      <c r="D388" s="22"/>
      <c r="E388" s="94"/>
      <c r="F388" s="95"/>
      <c r="G388" s="95"/>
      <c r="H388" s="95"/>
      <c r="I388" s="95"/>
      <c r="J388" s="95"/>
      <c r="K388" s="95"/>
    </row>
    <row r="389" spans="2:18">
      <c r="D389" s="3"/>
      <c r="E389" s="88"/>
      <c r="F389" s="7"/>
      <c r="G389" s="7"/>
      <c r="H389" s="7"/>
      <c r="I389" s="7"/>
      <c r="J389" s="7"/>
      <c r="K389" s="7"/>
    </row>
    <row r="390" spans="2:18">
      <c r="D390" s="3"/>
      <c r="E390" s="88"/>
      <c r="F390" s="7"/>
      <c r="G390" s="7"/>
      <c r="H390" s="7"/>
      <c r="I390" s="7"/>
      <c r="J390" s="7"/>
      <c r="K390" s="7"/>
    </row>
    <row r="394" spans="2:18" ht="26.25">
      <c r="B394" s="89"/>
      <c r="C394" s="89"/>
      <c r="D394" s="89"/>
      <c r="E394" s="1005" t="s">
        <v>1046</v>
      </c>
      <c r="F394" s="1005"/>
      <c r="G394" s="1005"/>
      <c r="H394" s="1005"/>
      <c r="I394" s="1005"/>
      <c r="J394" s="1005"/>
      <c r="K394" s="1005"/>
      <c r="L394" s="89"/>
      <c r="M394" s="89"/>
      <c r="N394" s="89"/>
      <c r="O394" s="89"/>
      <c r="P394" s="89"/>
      <c r="Q394" s="89"/>
      <c r="R394" s="89"/>
    </row>
    <row r="396" spans="2:18">
      <c r="C396" s="12" t="s">
        <v>11</v>
      </c>
      <c r="D396" s="12" t="s">
        <v>12</v>
      </c>
      <c r="E396" s="75">
        <v>2024</v>
      </c>
      <c r="F396" s="75">
        <v>2025</v>
      </c>
      <c r="G396" s="75">
        <v>2026</v>
      </c>
      <c r="H396" s="75">
        <v>2027</v>
      </c>
      <c r="I396" s="75">
        <v>2028</v>
      </c>
      <c r="J396" s="75">
        <v>2029</v>
      </c>
      <c r="K396" s="75">
        <v>2030</v>
      </c>
    </row>
    <row r="397" spans="2:18" ht="18.75">
      <c r="C397" s="176">
        <v>20</v>
      </c>
      <c r="D397" s="755" t="s">
        <v>1051</v>
      </c>
      <c r="E397" s="322">
        <v>1</v>
      </c>
      <c r="F397" s="322">
        <v>1</v>
      </c>
      <c r="G397" s="322">
        <v>1</v>
      </c>
      <c r="H397" s="322">
        <v>1</v>
      </c>
      <c r="I397" s="322">
        <v>1</v>
      </c>
      <c r="J397" s="322">
        <v>1</v>
      </c>
      <c r="K397" s="322">
        <v>1</v>
      </c>
    </row>
    <row r="398" spans="2:18" ht="18.75">
      <c r="E398" s="748">
        <v>261578.25124084414</v>
      </c>
      <c r="F398" s="748">
        <v>277272.94631529483</v>
      </c>
      <c r="G398" s="748">
        <v>293909.32309421251</v>
      </c>
      <c r="H398" s="748">
        <v>308604.78924892313</v>
      </c>
      <c r="I398" s="748">
        <v>321811.20514867851</v>
      </c>
      <c r="J398" s="748">
        <v>333074.5973288822</v>
      </c>
      <c r="K398" s="748">
        <v>344732.20823539305</v>
      </c>
    </row>
    <row r="399" spans="2:18" ht="18.75">
      <c r="C399" s="176">
        <v>40</v>
      </c>
      <c r="D399" s="755" t="s">
        <v>1055</v>
      </c>
      <c r="E399" s="322">
        <v>2</v>
      </c>
      <c r="F399" s="322">
        <v>2</v>
      </c>
      <c r="G399" s="322">
        <v>2</v>
      </c>
      <c r="H399" s="322">
        <v>2</v>
      </c>
      <c r="I399" s="322">
        <v>2</v>
      </c>
      <c r="J399" s="322">
        <v>2</v>
      </c>
      <c r="K399" s="322">
        <v>2</v>
      </c>
    </row>
    <row r="400" spans="2:18" ht="18.75">
      <c r="E400" s="748">
        <v>431483.66464748717</v>
      </c>
      <c r="F400" s="748">
        <v>457372.68452633644</v>
      </c>
      <c r="G400" s="748">
        <v>484815.04559791664</v>
      </c>
      <c r="H400" s="748">
        <v>509055.79787781253</v>
      </c>
      <c r="I400" s="748">
        <v>530840.30290548247</v>
      </c>
      <c r="J400" s="748">
        <v>549419.71350717428</v>
      </c>
      <c r="K400" s="748">
        <v>568649.40347992536</v>
      </c>
    </row>
    <row r="401" spans="2:18" ht="18.75">
      <c r="C401" s="176">
        <v>60</v>
      </c>
      <c r="D401" s="755" t="s">
        <v>1059</v>
      </c>
      <c r="E401" s="322">
        <v>7</v>
      </c>
      <c r="F401" s="322">
        <v>7</v>
      </c>
      <c r="G401" s="322">
        <v>7</v>
      </c>
      <c r="H401" s="322">
        <v>7</v>
      </c>
      <c r="I401" s="322">
        <v>7</v>
      </c>
      <c r="J401" s="322">
        <v>7</v>
      </c>
      <c r="K401" s="322">
        <v>7</v>
      </c>
    </row>
    <row r="402" spans="2:18" ht="18.75">
      <c r="E402" s="748">
        <v>1412565.4285658565</v>
      </c>
      <c r="F402" s="748">
        <v>1497319.354279808</v>
      </c>
      <c r="G402" s="748">
        <v>1587158.5155365965</v>
      </c>
      <c r="H402" s="748">
        <v>1666516.4413134265</v>
      </c>
      <c r="I402" s="748">
        <v>1737833.2516627724</v>
      </c>
      <c r="J402" s="748">
        <v>1798657.4154709692</v>
      </c>
      <c r="K402" s="748">
        <v>1861610.425012453</v>
      </c>
    </row>
    <row r="403" spans="2:18" ht="18.75">
      <c r="C403" s="176">
        <v>75</v>
      </c>
      <c r="D403" s="755" t="s">
        <v>1062</v>
      </c>
      <c r="E403" s="322">
        <v>28</v>
      </c>
      <c r="F403" s="322">
        <v>28</v>
      </c>
      <c r="G403" s="322">
        <v>28</v>
      </c>
      <c r="H403" s="322">
        <v>28</v>
      </c>
      <c r="I403" s="322">
        <v>28</v>
      </c>
      <c r="J403" s="322">
        <v>28</v>
      </c>
      <c r="K403" s="322">
        <v>28</v>
      </c>
    </row>
    <row r="404" spans="2:18" ht="18.75">
      <c r="E404" s="748">
        <v>5405422.3395952247</v>
      </c>
      <c r="F404" s="748">
        <v>5729747.6799709387</v>
      </c>
      <c r="G404" s="748">
        <v>6073532.5407691952</v>
      </c>
      <c r="H404" s="748">
        <v>6377209.1678076554</v>
      </c>
      <c r="I404" s="748">
        <v>6650115.0963085517</v>
      </c>
      <c r="J404" s="748">
        <v>6882869.1246793512</v>
      </c>
      <c r="K404" s="748">
        <v>7123769.5440431274</v>
      </c>
    </row>
    <row r="405" spans="2:18" ht="18.75">
      <c r="C405" s="176"/>
      <c r="D405" s="755" t="s">
        <v>1339</v>
      </c>
      <c r="E405" s="322"/>
      <c r="F405" s="322"/>
      <c r="G405" s="322"/>
      <c r="H405" s="322"/>
      <c r="I405" s="322"/>
      <c r="J405" s="322"/>
      <c r="K405" s="322"/>
    </row>
    <row r="406" spans="2:18" ht="18.75">
      <c r="E406" s="748">
        <v>0</v>
      </c>
      <c r="F406" s="748">
        <v>0</v>
      </c>
      <c r="G406" s="748">
        <v>0</v>
      </c>
      <c r="H406" s="748">
        <v>0</v>
      </c>
      <c r="I406" s="748">
        <v>0</v>
      </c>
      <c r="J406" s="748">
        <v>0</v>
      </c>
      <c r="K406" s="748">
        <v>0</v>
      </c>
    </row>
    <row r="408" spans="2:18" ht="18.75">
      <c r="D408" s="3" t="s">
        <v>1363</v>
      </c>
      <c r="E408" s="313">
        <v>38</v>
      </c>
      <c r="F408" s="313">
        <v>38</v>
      </c>
      <c r="G408" s="313">
        <v>38</v>
      </c>
      <c r="H408" s="313">
        <v>38</v>
      </c>
      <c r="I408" s="313">
        <v>38</v>
      </c>
      <c r="J408" s="313">
        <v>38</v>
      </c>
      <c r="K408" s="313">
        <v>38</v>
      </c>
    </row>
    <row r="409" spans="2:18" ht="18.75">
      <c r="D409" s="3" t="s">
        <v>1364</v>
      </c>
      <c r="E409" s="312">
        <v>7511049.6840494126</v>
      </c>
      <c r="F409" s="312">
        <v>7961712.6650923779</v>
      </c>
      <c r="G409" s="312">
        <v>8439415.424997922</v>
      </c>
      <c r="H409" s="312">
        <v>8861386.1962478179</v>
      </c>
      <c r="I409" s="312">
        <v>9240599.8560254853</v>
      </c>
      <c r="J409" s="312">
        <v>9564020.8509863764</v>
      </c>
      <c r="K409" s="312">
        <v>9898761.5807708986</v>
      </c>
    </row>
    <row r="410" spans="2:18">
      <c r="D410" s="3"/>
      <c r="E410" s="96"/>
      <c r="F410" s="96"/>
      <c r="G410" s="96"/>
      <c r="H410" s="96"/>
      <c r="I410" s="96"/>
      <c r="J410" s="96"/>
      <c r="K410" s="96"/>
      <c r="M410" s="1004" t="s">
        <v>97</v>
      </c>
      <c r="N410" s="1004"/>
      <c r="O410" s="1004"/>
      <c r="P410" s="1004"/>
      <c r="Q410" s="1004"/>
      <c r="R410" s="1004"/>
    </row>
    <row r="411" spans="2:18">
      <c r="E411" s="75">
        <v>2024</v>
      </c>
      <c r="F411" s="75">
        <v>2025</v>
      </c>
      <c r="G411" s="75">
        <v>2026</v>
      </c>
      <c r="H411" s="75">
        <v>2027</v>
      </c>
      <c r="I411" s="75">
        <v>2028</v>
      </c>
      <c r="J411" s="75">
        <v>2029</v>
      </c>
      <c r="K411" s="75">
        <v>2030</v>
      </c>
      <c r="M411" s="8">
        <v>2025</v>
      </c>
      <c r="N411" s="8">
        <v>2026</v>
      </c>
      <c r="O411" s="8">
        <v>2027</v>
      </c>
      <c r="P411" s="8">
        <v>2028</v>
      </c>
      <c r="Q411" s="8">
        <v>2029</v>
      </c>
      <c r="R411" s="8">
        <v>2030</v>
      </c>
    </row>
    <row r="412" spans="2:18">
      <c r="B412" s="130"/>
      <c r="C412" t="s">
        <v>1046</v>
      </c>
      <c r="D412" s="742" t="s">
        <v>1077</v>
      </c>
      <c r="E412" s="740">
        <v>179983.64002854761</v>
      </c>
      <c r="F412" s="179">
        <v>185383.14922940405</v>
      </c>
      <c r="G412" s="179">
        <v>190944.64370628618</v>
      </c>
      <c r="H412" s="179">
        <v>196672.98301747476</v>
      </c>
      <c r="I412" s="179">
        <v>202573.172507999</v>
      </c>
      <c r="J412" s="179">
        <v>208650.36768323896</v>
      </c>
      <c r="K412" s="179">
        <v>214909.87871373614</v>
      </c>
      <c r="M412" s="63">
        <v>0.03</v>
      </c>
      <c r="N412" s="181">
        <v>0.03</v>
      </c>
      <c r="O412" s="181">
        <v>0.03</v>
      </c>
      <c r="P412" s="181">
        <v>0.03</v>
      </c>
      <c r="Q412" s="181">
        <v>0.03</v>
      </c>
      <c r="R412" s="181">
        <v>0.03</v>
      </c>
    </row>
    <row r="413" spans="2:18">
      <c r="B413" s="130"/>
      <c r="C413" t="s">
        <v>1046</v>
      </c>
      <c r="D413" s="742" t="s">
        <v>1018</v>
      </c>
      <c r="E413" s="741"/>
      <c r="F413" s="741"/>
      <c r="G413" s="741"/>
      <c r="H413" s="741"/>
      <c r="I413" s="741"/>
      <c r="J413" s="741"/>
      <c r="K413" s="741"/>
      <c r="M413" s="63">
        <v>0.03</v>
      </c>
      <c r="N413" s="181">
        <v>0.03</v>
      </c>
      <c r="O413" s="181">
        <v>0.03</v>
      </c>
      <c r="P413" s="181">
        <v>0.03</v>
      </c>
      <c r="Q413" s="181">
        <v>0.03</v>
      </c>
      <c r="R413" s="181">
        <v>0.03</v>
      </c>
    </row>
    <row r="414" spans="2:18">
      <c r="B414" s="130"/>
      <c r="C414" t="s">
        <v>1046</v>
      </c>
      <c r="D414" s="742" t="s">
        <v>1018</v>
      </c>
      <c r="E414" s="741"/>
      <c r="F414" s="741"/>
      <c r="G414" s="741"/>
      <c r="H414" s="741"/>
      <c r="I414" s="741"/>
      <c r="J414" s="741"/>
      <c r="K414" s="741"/>
      <c r="M414" s="63">
        <v>0.03</v>
      </c>
      <c r="N414" s="181">
        <v>0.03</v>
      </c>
      <c r="O414" s="181">
        <v>0.03</v>
      </c>
      <c r="P414" s="181">
        <v>0.03</v>
      </c>
      <c r="Q414" s="181">
        <v>0.03</v>
      </c>
      <c r="R414" s="181">
        <v>0.03</v>
      </c>
    </row>
    <row r="415" spans="2:18">
      <c r="B415" s="130"/>
      <c r="C415" t="s">
        <v>1046</v>
      </c>
      <c r="D415" s="742" t="s">
        <v>1018</v>
      </c>
      <c r="E415" s="741"/>
      <c r="F415" s="741"/>
      <c r="G415" s="741"/>
      <c r="H415" s="741"/>
      <c r="I415" s="741"/>
      <c r="J415" s="741"/>
      <c r="K415" s="741"/>
      <c r="M415" s="63">
        <v>0.03</v>
      </c>
      <c r="N415" s="181">
        <v>0.03</v>
      </c>
      <c r="O415" s="181">
        <v>0.03</v>
      </c>
      <c r="P415" s="181">
        <v>0.03</v>
      </c>
      <c r="Q415" s="181">
        <v>0.03</v>
      </c>
      <c r="R415" s="181">
        <v>0.03</v>
      </c>
    </row>
    <row r="416" spans="2:18">
      <c r="B416" s="130"/>
      <c r="C416" t="s">
        <v>1046</v>
      </c>
      <c r="D416" s="742" t="s">
        <v>1018</v>
      </c>
      <c r="E416" s="741"/>
      <c r="F416" s="741"/>
      <c r="G416" s="741"/>
      <c r="H416" s="741"/>
      <c r="I416" s="741"/>
      <c r="J416" s="741"/>
      <c r="K416" s="741"/>
      <c r="M416" s="63">
        <v>0.03</v>
      </c>
      <c r="N416" s="181">
        <v>0.03</v>
      </c>
      <c r="O416" s="181">
        <v>0.03</v>
      </c>
      <c r="P416" s="181">
        <v>0.03</v>
      </c>
      <c r="Q416" s="181">
        <v>0.03</v>
      </c>
      <c r="R416" s="181">
        <v>0.03</v>
      </c>
    </row>
    <row r="417" spans="2:18" ht="18.75">
      <c r="C417" t="s">
        <v>269</v>
      </c>
      <c r="D417" s="3" t="s">
        <v>1365</v>
      </c>
      <c r="E417" s="312">
        <v>179983.64002854761</v>
      </c>
      <c r="F417" s="312">
        <v>185383.14922940405</v>
      </c>
      <c r="G417" s="312">
        <v>190944.64370628618</v>
      </c>
      <c r="H417" s="312">
        <v>196672.98301747476</v>
      </c>
      <c r="I417" s="312">
        <v>202573.172507999</v>
      </c>
      <c r="J417" s="312">
        <v>208650.36768323896</v>
      </c>
      <c r="K417" s="312">
        <v>214909.87871373614</v>
      </c>
    </row>
    <row r="418" spans="2:18">
      <c r="D418" s="3"/>
      <c r="E418" s="88"/>
      <c r="F418" s="7"/>
      <c r="G418" s="7"/>
      <c r="H418" s="7"/>
      <c r="I418" s="7"/>
      <c r="J418" s="7"/>
      <c r="K418" s="7"/>
    </row>
    <row r="419" spans="2:18">
      <c r="E419" s="9"/>
      <c r="F419" s="9"/>
      <c r="G419" s="9"/>
      <c r="H419" s="9"/>
      <c r="I419" s="9"/>
      <c r="J419" s="9"/>
      <c r="K419" s="9"/>
    </row>
    <row r="420" spans="2:18" ht="18.75">
      <c r="B420" s="90"/>
      <c r="C420" s="90"/>
      <c r="D420" s="91" t="s">
        <v>159</v>
      </c>
      <c r="E420" s="92">
        <v>7691033.3240779601</v>
      </c>
      <c r="F420" s="92">
        <v>8147095.8143217824</v>
      </c>
      <c r="G420" s="92">
        <v>8630360.0687042084</v>
      </c>
      <c r="H420" s="92">
        <v>9058059.1792652924</v>
      </c>
      <c r="I420" s="92">
        <v>9443173.0285334848</v>
      </c>
      <c r="J420" s="92">
        <v>9772671.2186696157</v>
      </c>
      <c r="K420" s="92">
        <v>10113671.459484635</v>
      </c>
    </row>
    <row r="421" spans="2:18" ht="18.75">
      <c r="B421" s="93"/>
      <c r="C421" s="93"/>
      <c r="D421" s="22"/>
      <c r="E421" s="94"/>
      <c r="F421" s="95"/>
      <c r="G421" s="95"/>
      <c r="H421" s="95"/>
      <c r="I421" s="95"/>
      <c r="J421" s="95"/>
      <c r="K421" s="95"/>
    </row>
    <row r="422" spans="2:18">
      <c r="D422" s="3"/>
      <c r="E422" s="88"/>
      <c r="F422" s="7"/>
      <c r="G422" s="7"/>
      <c r="H422" s="7"/>
      <c r="I422" s="7"/>
      <c r="J422" s="7"/>
      <c r="K422" s="7"/>
    </row>
    <row r="423" spans="2:18">
      <c r="D423" s="3"/>
      <c r="E423" s="88"/>
      <c r="F423" s="7"/>
      <c r="G423" s="7"/>
      <c r="H423" s="7"/>
      <c r="I423" s="7"/>
      <c r="J423" s="7"/>
      <c r="K423" s="7"/>
    </row>
    <row r="426" spans="2:18" ht="26.25">
      <c r="B426" s="89"/>
      <c r="C426" s="89"/>
      <c r="D426" s="89"/>
      <c r="E426" s="1005" t="s">
        <v>1047</v>
      </c>
      <c r="F426" s="1005"/>
      <c r="G426" s="1005"/>
      <c r="H426" s="1005"/>
      <c r="I426" s="1005"/>
      <c r="J426" s="1005"/>
      <c r="K426" s="1005"/>
      <c r="L426" s="89"/>
      <c r="M426" s="89"/>
      <c r="N426" s="89"/>
      <c r="O426" s="89"/>
      <c r="P426" s="89"/>
      <c r="Q426" s="89"/>
      <c r="R426" s="89"/>
    </row>
    <row r="428" spans="2:18">
      <c r="C428" s="12" t="s">
        <v>11</v>
      </c>
      <c r="D428" s="12" t="s">
        <v>12</v>
      </c>
      <c r="E428" s="75">
        <v>2024</v>
      </c>
      <c r="F428" s="75">
        <v>2025</v>
      </c>
      <c r="G428" s="75">
        <v>2026</v>
      </c>
      <c r="H428" s="75">
        <v>2027</v>
      </c>
      <c r="I428" s="75">
        <v>2028</v>
      </c>
      <c r="J428" s="75">
        <v>2029</v>
      </c>
      <c r="K428" s="75">
        <v>2030</v>
      </c>
    </row>
    <row r="429" spans="2:18" ht="18.75">
      <c r="C429" s="176"/>
      <c r="D429" s="755" t="s">
        <v>1339</v>
      </c>
      <c r="E429" s="322"/>
      <c r="F429" s="322"/>
      <c r="G429" s="322"/>
      <c r="H429" s="322"/>
      <c r="I429" s="322"/>
      <c r="J429" s="322"/>
      <c r="K429" s="322"/>
    </row>
    <row r="430" spans="2:18" ht="18.75">
      <c r="E430" s="748">
        <v>0</v>
      </c>
      <c r="F430" s="748">
        <v>0</v>
      </c>
      <c r="G430" s="748">
        <v>0</v>
      </c>
      <c r="H430" s="748">
        <v>0</v>
      </c>
      <c r="I430" s="748">
        <v>0</v>
      </c>
      <c r="J430" s="748">
        <v>0</v>
      </c>
      <c r="K430" s="748">
        <v>0</v>
      </c>
    </row>
    <row r="431" spans="2:18" ht="18.75">
      <c r="C431" s="176"/>
      <c r="D431" s="755" t="s">
        <v>1339</v>
      </c>
      <c r="E431" s="322"/>
      <c r="F431" s="322"/>
      <c r="G431" s="322"/>
      <c r="H431" s="322"/>
      <c r="I431" s="322"/>
      <c r="J431" s="322"/>
      <c r="K431" s="322"/>
    </row>
    <row r="432" spans="2:18" ht="18.75">
      <c r="E432" s="748">
        <v>0</v>
      </c>
      <c r="F432" s="748">
        <v>0</v>
      </c>
      <c r="G432" s="748">
        <v>0</v>
      </c>
      <c r="H432" s="748">
        <v>0</v>
      </c>
      <c r="I432" s="748">
        <v>0</v>
      </c>
      <c r="J432" s="748">
        <v>0</v>
      </c>
      <c r="K432" s="748">
        <v>0</v>
      </c>
    </row>
    <row r="433" spans="2:18" ht="18.75">
      <c r="C433" s="176"/>
      <c r="D433" s="755" t="s">
        <v>1339</v>
      </c>
      <c r="E433" s="322"/>
      <c r="F433" s="322"/>
      <c r="G433" s="322"/>
      <c r="H433" s="322"/>
      <c r="I433" s="322"/>
      <c r="J433" s="322"/>
      <c r="K433" s="322"/>
    </row>
    <row r="434" spans="2:18" ht="18.75">
      <c r="E434" s="748">
        <v>0</v>
      </c>
      <c r="F434" s="748">
        <v>0</v>
      </c>
      <c r="G434" s="748">
        <v>0</v>
      </c>
      <c r="H434" s="748">
        <v>0</v>
      </c>
      <c r="I434" s="748">
        <v>0</v>
      </c>
      <c r="J434" s="748">
        <v>0</v>
      </c>
      <c r="K434" s="748">
        <v>0</v>
      </c>
    </row>
    <row r="436" spans="2:18" ht="18.75">
      <c r="D436" s="3" t="s">
        <v>1366</v>
      </c>
      <c r="E436" s="313">
        <v>0</v>
      </c>
      <c r="F436" s="313">
        <v>0</v>
      </c>
      <c r="G436" s="313">
        <v>0</v>
      </c>
      <c r="H436" s="313">
        <v>0</v>
      </c>
      <c r="I436" s="313">
        <v>0</v>
      </c>
      <c r="J436" s="313">
        <v>0</v>
      </c>
      <c r="K436" s="313">
        <v>0</v>
      </c>
    </row>
    <row r="437" spans="2:18" ht="18.75">
      <c r="D437" s="3" t="s">
        <v>1367</v>
      </c>
      <c r="E437" s="312">
        <v>0</v>
      </c>
      <c r="F437" s="312">
        <v>0</v>
      </c>
      <c r="G437" s="312">
        <v>0</v>
      </c>
      <c r="H437" s="312">
        <v>0</v>
      </c>
      <c r="I437" s="312">
        <v>0</v>
      </c>
      <c r="J437" s="312">
        <v>0</v>
      </c>
      <c r="K437" s="312">
        <v>0</v>
      </c>
    </row>
    <row r="438" spans="2:18">
      <c r="D438" s="3"/>
      <c r="E438" s="96"/>
      <c r="F438" s="96"/>
      <c r="G438" s="96"/>
      <c r="H438" s="96"/>
      <c r="I438" s="96"/>
      <c r="J438" s="96"/>
      <c r="K438" s="96"/>
      <c r="M438" s="1004" t="s">
        <v>97</v>
      </c>
      <c r="N438" s="1004"/>
      <c r="O438" s="1004"/>
      <c r="P438" s="1004"/>
      <c r="Q438" s="1004"/>
      <c r="R438" s="1004"/>
    </row>
    <row r="439" spans="2:18">
      <c r="E439" s="75">
        <v>2024</v>
      </c>
      <c r="F439" s="75">
        <v>2025</v>
      </c>
      <c r="G439" s="75">
        <v>2026</v>
      </c>
      <c r="H439" s="75">
        <v>2027</v>
      </c>
      <c r="I439" s="75">
        <v>2028</v>
      </c>
      <c r="J439" s="75">
        <v>2029</v>
      </c>
      <c r="K439" s="75">
        <v>2030</v>
      </c>
      <c r="M439" s="8">
        <v>2025</v>
      </c>
      <c r="N439" s="8">
        <v>2026</v>
      </c>
      <c r="O439" s="8">
        <v>2027</v>
      </c>
      <c r="P439" s="8">
        <v>2028</v>
      </c>
      <c r="Q439" s="8">
        <v>2029</v>
      </c>
      <c r="R439" s="8">
        <v>2030</v>
      </c>
    </row>
    <row r="440" spans="2:18">
      <c r="B440" s="130"/>
      <c r="C440" t="s">
        <v>1047</v>
      </c>
      <c r="D440" s="742" t="s">
        <v>1077</v>
      </c>
      <c r="E440" s="740"/>
      <c r="F440" s="179">
        <v>0</v>
      </c>
      <c r="G440" s="179">
        <v>0</v>
      </c>
      <c r="H440" s="179">
        <v>0</v>
      </c>
      <c r="I440" s="179">
        <v>0</v>
      </c>
      <c r="J440" s="179">
        <v>0</v>
      </c>
      <c r="K440" s="179">
        <v>0</v>
      </c>
      <c r="M440" s="63">
        <v>0.03</v>
      </c>
      <c r="N440" s="181">
        <v>0.03</v>
      </c>
      <c r="O440" s="181">
        <v>0.03</v>
      </c>
      <c r="P440" s="181">
        <v>0.03</v>
      </c>
      <c r="Q440" s="181">
        <v>0.03</v>
      </c>
      <c r="R440" s="181">
        <v>0.03</v>
      </c>
    </row>
    <row r="441" spans="2:18">
      <c r="B441" s="130"/>
      <c r="C441" t="s">
        <v>1047</v>
      </c>
      <c r="D441" s="742" t="s">
        <v>1018</v>
      </c>
      <c r="E441" s="741"/>
      <c r="F441" s="741"/>
      <c r="G441" s="741"/>
      <c r="H441" s="741"/>
      <c r="I441" s="741"/>
      <c r="J441" s="741"/>
      <c r="K441" s="741"/>
      <c r="M441" s="63">
        <v>0.03</v>
      </c>
      <c r="N441" s="181">
        <v>0.03</v>
      </c>
      <c r="O441" s="181">
        <v>0.03</v>
      </c>
      <c r="P441" s="181">
        <v>0.03</v>
      </c>
      <c r="Q441" s="181">
        <v>0.03</v>
      </c>
      <c r="R441" s="181">
        <v>0.03</v>
      </c>
    </row>
    <row r="442" spans="2:18">
      <c r="B442" s="130"/>
      <c r="C442" t="s">
        <v>1047</v>
      </c>
      <c r="D442" s="742" t="s">
        <v>1018</v>
      </c>
      <c r="E442" s="741"/>
      <c r="F442" s="741"/>
      <c r="G442" s="741"/>
      <c r="H442" s="741"/>
      <c r="I442" s="741"/>
      <c r="J442" s="741"/>
      <c r="K442" s="741"/>
      <c r="M442" s="63">
        <v>0.03</v>
      </c>
      <c r="N442" s="181">
        <v>0.03</v>
      </c>
      <c r="O442" s="181">
        <v>0.03</v>
      </c>
      <c r="P442" s="181">
        <v>0.03</v>
      </c>
      <c r="Q442" s="181">
        <v>0.03</v>
      </c>
      <c r="R442" s="181">
        <v>0.03</v>
      </c>
    </row>
    <row r="443" spans="2:18">
      <c r="B443" s="130"/>
      <c r="C443" t="s">
        <v>1047</v>
      </c>
      <c r="D443" s="742" t="s">
        <v>1018</v>
      </c>
      <c r="E443" s="741"/>
      <c r="F443" s="741"/>
      <c r="G443" s="741"/>
      <c r="H443" s="741"/>
      <c r="I443" s="741"/>
      <c r="J443" s="741"/>
      <c r="K443" s="741"/>
      <c r="M443" s="63">
        <v>0.03</v>
      </c>
      <c r="N443" s="181">
        <v>0.03</v>
      </c>
      <c r="O443" s="181">
        <v>0.03</v>
      </c>
      <c r="P443" s="181">
        <v>0.03</v>
      </c>
      <c r="Q443" s="181">
        <v>0.03</v>
      </c>
      <c r="R443" s="181">
        <v>0.03</v>
      </c>
    </row>
    <row r="444" spans="2:18">
      <c r="B444" s="130"/>
      <c r="C444" t="s">
        <v>1047</v>
      </c>
      <c r="D444" s="742" t="s">
        <v>1018</v>
      </c>
      <c r="E444" s="741"/>
      <c r="F444" s="741"/>
      <c r="G444" s="741"/>
      <c r="H444" s="741"/>
      <c r="I444" s="741"/>
      <c r="J444" s="741"/>
      <c r="K444" s="741"/>
      <c r="M444" s="63">
        <v>0.03</v>
      </c>
      <c r="N444" s="181">
        <v>0.03</v>
      </c>
      <c r="O444" s="181">
        <v>0.03</v>
      </c>
      <c r="P444" s="181">
        <v>0.03</v>
      </c>
      <c r="Q444" s="181">
        <v>0.03</v>
      </c>
      <c r="R444" s="181">
        <v>0.03</v>
      </c>
    </row>
    <row r="445" spans="2:18" ht="18.75">
      <c r="C445" t="s">
        <v>269</v>
      </c>
      <c r="D445" s="3" t="s">
        <v>1368</v>
      </c>
      <c r="E445" s="312">
        <v>0</v>
      </c>
      <c r="F445" s="312">
        <v>0</v>
      </c>
      <c r="G445" s="312">
        <v>0</v>
      </c>
      <c r="H445" s="312">
        <v>0</v>
      </c>
      <c r="I445" s="312">
        <v>0</v>
      </c>
      <c r="J445" s="312">
        <v>0</v>
      </c>
      <c r="K445" s="312">
        <v>0</v>
      </c>
    </row>
    <row r="446" spans="2:18">
      <c r="D446" s="3"/>
      <c r="E446" s="88"/>
      <c r="F446" s="7"/>
      <c r="G446" s="7"/>
      <c r="H446" s="7"/>
      <c r="I446" s="7"/>
      <c r="J446" s="7"/>
      <c r="K446" s="7"/>
    </row>
    <row r="447" spans="2:18">
      <c r="E447" s="9"/>
      <c r="F447" s="9"/>
      <c r="G447" s="9"/>
      <c r="H447" s="9"/>
      <c r="I447" s="9"/>
      <c r="J447" s="9"/>
      <c r="K447" s="9"/>
    </row>
    <row r="448" spans="2:18" ht="18.75">
      <c r="B448" s="90"/>
      <c r="C448" s="90"/>
      <c r="D448" s="91" t="s">
        <v>159</v>
      </c>
      <c r="E448" s="92">
        <v>0</v>
      </c>
      <c r="F448" s="92">
        <v>0</v>
      </c>
      <c r="G448" s="92">
        <v>0</v>
      </c>
      <c r="H448" s="92">
        <v>0</v>
      </c>
      <c r="I448" s="92">
        <v>0</v>
      </c>
      <c r="J448" s="92">
        <v>0</v>
      </c>
      <c r="K448" s="92">
        <v>0</v>
      </c>
    </row>
    <row r="449" spans="2:18" ht="18.75">
      <c r="B449" s="93"/>
      <c r="C449" s="93"/>
      <c r="D449" s="22"/>
      <c r="E449" s="94"/>
      <c r="F449" s="95"/>
      <c r="G449" s="95"/>
      <c r="H449" s="95"/>
      <c r="I449" s="95"/>
      <c r="J449" s="95"/>
      <c r="K449" s="95"/>
    </row>
    <row r="450" spans="2:18">
      <c r="D450" s="3"/>
      <c r="E450" s="88"/>
      <c r="F450" s="7"/>
      <c r="G450" s="7"/>
      <c r="H450" s="7"/>
      <c r="I450" s="7"/>
      <c r="J450" s="7"/>
      <c r="K450" s="7"/>
    </row>
    <row r="451" spans="2:18">
      <c r="D451" s="3"/>
      <c r="E451" s="88"/>
      <c r="F451" s="7"/>
      <c r="G451" s="7"/>
      <c r="H451" s="7"/>
      <c r="I451" s="7"/>
      <c r="J451" s="7"/>
      <c r="K451" s="7"/>
    </row>
    <row r="455" spans="2:18" ht="26.25">
      <c r="B455" s="89"/>
      <c r="C455" s="89"/>
      <c r="D455" s="89"/>
      <c r="E455" s="1005" t="s">
        <v>1048</v>
      </c>
      <c r="F455" s="1005"/>
      <c r="G455" s="1005"/>
      <c r="H455" s="1005"/>
      <c r="I455" s="1005"/>
      <c r="J455" s="1005"/>
      <c r="K455" s="1005"/>
      <c r="L455" s="89"/>
      <c r="M455" s="89"/>
      <c r="N455" s="89"/>
      <c r="O455" s="89"/>
      <c r="P455" s="89"/>
      <c r="Q455" s="89"/>
      <c r="R455" s="89"/>
    </row>
    <row r="457" spans="2:18">
      <c r="C457" s="12" t="s">
        <v>11</v>
      </c>
      <c r="D457" s="12" t="s">
        <v>12</v>
      </c>
      <c r="E457" s="75">
        <v>2024</v>
      </c>
      <c r="F457" s="75">
        <v>2025</v>
      </c>
      <c r="G457" s="75">
        <v>2026</v>
      </c>
      <c r="H457" s="75">
        <v>2027</v>
      </c>
      <c r="I457" s="75">
        <v>2028</v>
      </c>
      <c r="J457" s="75">
        <v>2029</v>
      </c>
      <c r="K457" s="75">
        <v>2030</v>
      </c>
    </row>
    <row r="458" spans="2:18" ht="18.75">
      <c r="C458" s="176">
        <v>30</v>
      </c>
      <c r="D458" s="755" t="s">
        <v>860</v>
      </c>
      <c r="E458" s="322">
        <v>1</v>
      </c>
      <c r="F458" s="322">
        <v>1</v>
      </c>
      <c r="G458" s="322">
        <v>1</v>
      </c>
      <c r="H458" s="322">
        <v>1</v>
      </c>
      <c r="I458" s="322">
        <v>1</v>
      </c>
      <c r="J458" s="322">
        <v>1</v>
      </c>
      <c r="K458" s="322">
        <v>1</v>
      </c>
    </row>
    <row r="459" spans="2:18" ht="18.75">
      <c r="E459" s="748">
        <v>216967.05989820077</v>
      </c>
      <c r="F459" s="748">
        <v>229985.08349209282</v>
      </c>
      <c r="G459" s="748">
        <v>243784.1885016184</v>
      </c>
      <c r="H459" s="748">
        <v>255973.39792669931</v>
      </c>
      <c r="I459" s="748">
        <v>266927.50904247607</v>
      </c>
      <c r="J459" s="748">
        <v>276269.97185896273</v>
      </c>
      <c r="K459" s="748">
        <v>285939.42087402643</v>
      </c>
    </row>
    <row r="460" spans="2:18" ht="18.75">
      <c r="C460" s="176">
        <v>55</v>
      </c>
      <c r="D460" s="755" t="s">
        <v>1058</v>
      </c>
      <c r="E460" s="322">
        <v>2</v>
      </c>
      <c r="F460" s="322">
        <v>2</v>
      </c>
      <c r="G460" s="322">
        <v>2</v>
      </c>
      <c r="H460" s="322">
        <v>2</v>
      </c>
      <c r="I460" s="322">
        <v>2</v>
      </c>
      <c r="J460" s="322">
        <v>2</v>
      </c>
      <c r="K460" s="322">
        <v>2</v>
      </c>
    </row>
    <row r="461" spans="2:18" ht="18.75">
      <c r="E461" s="748">
        <v>414519.19005767338</v>
      </c>
      <c r="F461" s="748">
        <v>439390.34146113379</v>
      </c>
      <c r="G461" s="748">
        <v>465753.76194880187</v>
      </c>
      <c r="H461" s="748">
        <v>489041.45004624198</v>
      </c>
      <c r="I461" s="748">
        <v>509969.46220460365</v>
      </c>
      <c r="J461" s="748">
        <v>527818.39338176476</v>
      </c>
      <c r="K461" s="748">
        <v>546292.03715012653</v>
      </c>
    </row>
    <row r="462" spans="2:18" ht="18.75">
      <c r="C462" s="176">
        <v>145</v>
      </c>
      <c r="D462" s="755" t="s">
        <v>731</v>
      </c>
      <c r="E462" s="322">
        <v>0.5</v>
      </c>
      <c r="F462" s="322">
        <v>0.5</v>
      </c>
      <c r="G462" s="322">
        <v>0.5</v>
      </c>
      <c r="H462" s="322">
        <v>0.5</v>
      </c>
      <c r="I462" s="322">
        <v>0.5</v>
      </c>
      <c r="J462" s="322">
        <v>0.5</v>
      </c>
      <c r="K462" s="322">
        <v>0.5</v>
      </c>
    </row>
    <row r="463" spans="2:18" ht="18.75">
      <c r="E463" s="748">
        <v>80033.368556440517</v>
      </c>
      <c r="F463" s="748">
        <v>84835.370669826953</v>
      </c>
      <c r="G463" s="748">
        <v>89925.492910016575</v>
      </c>
      <c r="H463" s="748">
        <v>94421.767555517406</v>
      </c>
      <c r="I463" s="748">
        <v>98462.447336810015</v>
      </c>
      <c r="J463" s="748">
        <v>101908.63299359835</v>
      </c>
      <c r="K463" s="748">
        <v>105475.43514837428</v>
      </c>
    </row>
    <row r="464" spans="2:18" ht="18.75">
      <c r="C464" s="176"/>
      <c r="D464" s="755" t="s">
        <v>1339</v>
      </c>
      <c r="E464" s="322"/>
      <c r="F464" s="322"/>
      <c r="G464" s="322"/>
      <c r="H464" s="322"/>
      <c r="I464" s="322"/>
      <c r="J464" s="322"/>
      <c r="K464" s="322"/>
    </row>
    <row r="465" spans="2:18" ht="18.75">
      <c r="E465" s="748">
        <v>0</v>
      </c>
      <c r="F465" s="748">
        <v>0</v>
      </c>
      <c r="G465" s="748">
        <v>0</v>
      </c>
      <c r="H465" s="748">
        <v>0</v>
      </c>
      <c r="I465" s="748">
        <v>0</v>
      </c>
      <c r="J465" s="748">
        <v>0</v>
      </c>
      <c r="K465" s="748">
        <v>0</v>
      </c>
    </row>
    <row r="467" spans="2:18" ht="18.75">
      <c r="D467" s="3" t="s">
        <v>1369</v>
      </c>
      <c r="E467" s="313">
        <v>3.5</v>
      </c>
      <c r="F467" s="313">
        <v>3.5</v>
      </c>
      <c r="G467" s="313">
        <v>3.5</v>
      </c>
      <c r="H467" s="313">
        <v>3.5</v>
      </c>
      <c r="I467" s="313">
        <v>3.5</v>
      </c>
      <c r="J467" s="313">
        <v>3.5</v>
      </c>
      <c r="K467" s="313">
        <v>3.5</v>
      </c>
    </row>
    <row r="468" spans="2:18" ht="18.75">
      <c r="D468" s="3" t="s">
        <v>1370</v>
      </c>
      <c r="E468" s="312">
        <v>711519.61851231474</v>
      </c>
      <c r="F468" s="312">
        <v>754210.79562305356</v>
      </c>
      <c r="G468" s="312">
        <v>799463.44336043682</v>
      </c>
      <c r="H468" s="312">
        <v>839436.61552845873</v>
      </c>
      <c r="I468" s="312">
        <v>875359.41858388984</v>
      </c>
      <c r="J468" s="312">
        <v>905996.9982343259</v>
      </c>
      <c r="K468" s="312">
        <v>937706.89317252731</v>
      </c>
    </row>
    <row r="469" spans="2:18">
      <c r="D469" s="3"/>
      <c r="E469" s="96"/>
      <c r="F469" s="96"/>
      <c r="G469" s="96"/>
      <c r="H469" s="96"/>
      <c r="I469" s="96"/>
      <c r="J469" s="96"/>
      <c r="K469" s="96"/>
      <c r="M469" s="1004" t="s">
        <v>97</v>
      </c>
      <c r="N469" s="1004"/>
      <c r="O469" s="1004"/>
      <c r="P469" s="1004"/>
      <c r="Q469" s="1004"/>
      <c r="R469" s="1004"/>
    </row>
    <row r="470" spans="2:18">
      <c r="E470" s="75">
        <v>2024</v>
      </c>
      <c r="F470" s="75">
        <v>2025</v>
      </c>
      <c r="G470" s="75">
        <v>2026</v>
      </c>
      <c r="H470" s="75">
        <v>2027</v>
      </c>
      <c r="I470" s="75">
        <v>2028</v>
      </c>
      <c r="J470" s="75">
        <v>2029</v>
      </c>
      <c r="K470" s="75">
        <v>2030</v>
      </c>
      <c r="M470" s="8">
        <v>2025</v>
      </c>
      <c r="N470" s="8">
        <v>2026</v>
      </c>
      <c r="O470" s="8">
        <v>2027</v>
      </c>
      <c r="P470" s="8">
        <v>2028</v>
      </c>
      <c r="Q470" s="8">
        <v>2029</v>
      </c>
      <c r="R470" s="8">
        <v>2030</v>
      </c>
    </row>
    <row r="471" spans="2:18">
      <c r="B471" s="130"/>
      <c r="C471" t="s">
        <v>1048</v>
      </c>
      <c r="D471" s="742" t="s">
        <v>1077</v>
      </c>
      <c r="E471" s="740">
        <v>74284.340938556037</v>
      </c>
      <c r="F471" s="179">
        <v>76512.871166712721</v>
      </c>
      <c r="G471" s="179">
        <v>78808.257301714111</v>
      </c>
      <c r="H471" s="179">
        <v>81172.505020765529</v>
      </c>
      <c r="I471" s="179">
        <v>83607.680171388492</v>
      </c>
      <c r="J471" s="179">
        <v>86115.91057653015</v>
      </c>
      <c r="K471" s="179">
        <v>88699.38789382606</v>
      </c>
      <c r="M471" s="63">
        <v>0.03</v>
      </c>
      <c r="N471" s="181">
        <v>0.03</v>
      </c>
      <c r="O471" s="181">
        <v>0.03</v>
      </c>
      <c r="P471" s="181">
        <v>0.03</v>
      </c>
      <c r="Q471" s="181">
        <v>0.03</v>
      </c>
      <c r="R471" s="181">
        <v>0.03</v>
      </c>
    </row>
    <row r="472" spans="2:18">
      <c r="B472" s="130"/>
      <c r="C472" t="s">
        <v>1048</v>
      </c>
      <c r="D472" s="742" t="s">
        <v>1018</v>
      </c>
      <c r="E472" s="741"/>
      <c r="F472" s="741"/>
      <c r="G472" s="741"/>
      <c r="H472" s="741"/>
      <c r="I472" s="741"/>
      <c r="J472" s="741"/>
      <c r="K472" s="741"/>
      <c r="M472" s="63">
        <v>0.03</v>
      </c>
      <c r="N472" s="181">
        <v>0.03</v>
      </c>
      <c r="O472" s="181">
        <v>0.03</v>
      </c>
      <c r="P472" s="181">
        <v>0.03</v>
      </c>
      <c r="Q472" s="181">
        <v>0.03</v>
      </c>
      <c r="R472" s="181">
        <v>0.03</v>
      </c>
    </row>
    <row r="473" spans="2:18">
      <c r="B473" s="130"/>
      <c r="C473" t="s">
        <v>1048</v>
      </c>
      <c r="D473" s="742" t="s">
        <v>1018</v>
      </c>
      <c r="E473" s="741"/>
      <c r="F473" s="741"/>
      <c r="G473" s="741"/>
      <c r="H473" s="741"/>
      <c r="I473" s="741"/>
      <c r="J473" s="741"/>
      <c r="K473" s="741"/>
      <c r="M473" s="63">
        <v>0.03</v>
      </c>
      <c r="N473" s="181">
        <v>0.03</v>
      </c>
      <c r="O473" s="181">
        <v>0.03</v>
      </c>
      <c r="P473" s="181">
        <v>0.03</v>
      </c>
      <c r="Q473" s="181">
        <v>0.03</v>
      </c>
      <c r="R473" s="181">
        <v>0.03</v>
      </c>
    </row>
    <row r="474" spans="2:18">
      <c r="B474" s="130"/>
      <c r="C474" t="s">
        <v>1048</v>
      </c>
      <c r="D474" s="742" t="s">
        <v>1018</v>
      </c>
      <c r="E474" s="741"/>
      <c r="F474" s="741"/>
      <c r="G474" s="741"/>
      <c r="H474" s="741"/>
      <c r="I474" s="741"/>
      <c r="J474" s="741"/>
      <c r="K474" s="741"/>
      <c r="M474" s="63">
        <v>0.03</v>
      </c>
      <c r="N474" s="181">
        <v>0.03</v>
      </c>
      <c r="O474" s="181">
        <v>0.03</v>
      </c>
      <c r="P474" s="181">
        <v>0.03</v>
      </c>
      <c r="Q474" s="181">
        <v>0.03</v>
      </c>
      <c r="R474" s="181">
        <v>0.03</v>
      </c>
    </row>
    <row r="475" spans="2:18">
      <c r="B475" s="130"/>
      <c r="C475" t="s">
        <v>1048</v>
      </c>
      <c r="D475" s="742" t="s">
        <v>1018</v>
      </c>
      <c r="E475" s="741"/>
      <c r="F475" s="741"/>
      <c r="G475" s="741"/>
      <c r="H475" s="741"/>
      <c r="I475" s="741"/>
      <c r="J475" s="741"/>
      <c r="K475" s="741"/>
      <c r="M475" s="63">
        <v>0.03</v>
      </c>
      <c r="N475" s="181">
        <v>0.03</v>
      </c>
      <c r="O475" s="181">
        <v>0.03</v>
      </c>
      <c r="P475" s="181">
        <v>0.03</v>
      </c>
      <c r="Q475" s="181">
        <v>0.03</v>
      </c>
      <c r="R475" s="181">
        <v>0.03</v>
      </c>
    </row>
    <row r="476" spans="2:18" ht="18.75">
      <c r="C476" t="s">
        <v>269</v>
      </c>
      <c r="D476" s="3" t="s">
        <v>1371</v>
      </c>
      <c r="E476" s="312">
        <v>74284.340938556037</v>
      </c>
      <c r="F476" s="312">
        <v>76512.871166712721</v>
      </c>
      <c r="G476" s="312">
        <v>78808.257301714111</v>
      </c>
      <c r="H476" s="312">
        <v>81172.505020765529</v>
      </c>
      <c r="I476" s="312">
        <v>83607.680171388492</v>
      </c>
      <c r="J476" s="312">
        <v>86115.91057653015</v>
      </c>
      <c r="K476" s="312">
        <v>88699.38789382606</v>
      </c>
      <c r="L476" s="312">
        <v>0</v>
      </c>
    </row>
    <row r="477" spans="2:18">
      <c r="D477" s="3"/>
      <c r="E477" s="88"/>
      <c r="F477" s="7"/>
      <c r="G477" s="7"/>
      <c r="H477" s="7"/>
      <c r="I477" s="7"/>
      <c r="J477" s="7"/>
      <c r="K477" s="7"/>
    </row>
    <row r="478" spans="2:18">
      <c r="E478" s="9"/>
      <c r="F478" s="9"/>
      <c r="G478" s="9"/>
      <c r="H478" s="9"/>
      <c r="I478" s="9"/>
      <c r="J478" s="9"/>
      <c r="K478" s="9"/>
    </row>
    <row r="479" spans="2:18" ht="18.75">
      <c r="B479" s="90"/>
      <c r="C479" s="90"/>
      <c r="D479" s="91" t="s">
        <v>159</v>
      </c>
      <c r="E479" s="92">
        <v>785803.95945087075</v>
      </c>
      <c r="F479" s="92">
        <v>830723.66678976628</v>
      </c>
      <c r="G479" s="92">
        <v>878271.70066215098</v>
      </c>
      <c r="H479" s="92">
        <v>920609.12054922432</v>
      </c>
      <c r="I479" s="92">
        <v>958967.09875527839</v>
      </c>
      <c r="J479" s="92">
        <v>992112.90881085605</v>
      </c>
      <c r="K479" s="92">
        <v>1026406.2810663534</v>
      </c>
    </row>
    <row r="480" spans="2:18" ht="18.75">
      <c r="B480" s="93"/>
      <c r="C480" s="93"/>
      <c r="D480" s="22"/>
      <c r="E480" s="94"/>
      <c r="F480" s="95"/>
      <c r="G480" s="95"/>
      <c r="H480" s="95"/>
      <c r="I480" s="95"/>
      <c r="J480" s="95"/>
      <c r="K480" s="95"/>
    </row>
    <row r="481" spans="2:18">
      <c r="D481" s="3"/>
      <c r="E481" s="88"/>
      <c r="F481" s="7"/>
      <c r="G481" s="7"/>
      <c r="H481" s="7"/>
      <c r="I481" s="7"/>
      <c r="J481" s="7"/>
      <c r="K481" s="7"/>
    </row>
    <row r="482" spans="2:18">
      <c r="D482" s="3"/>
      <c r="E482" s="88"/>
      <c r="F482" s="7"/>
      <c r="G482" s="7"/>
      <c r="H482" s="7"/>
      <c r="I482" s="7"/>
      <c r="J482" s="7"/>
      <c r="K482" s="7"/>
    </row>
    <row r="487" spans="2:18" ht="26.25">
      <c r="B487" s="89"/>
      <c r="C487" s="89"/>
      <c r="D487" s="89"/>
      <c r="E487" s="1005" t="s">
        <v>1049</v>
      </c>
      <c r="F487" s="1005"/>
      <c r="G487" s="1005"/>
      <c r="H487" s="1005"/>
      <c r="I487" s="1005"/>
      <c r="J487" s="1005"/>
      <c r="K487" s="1005"/>
      <c r="L487" s="89"/>
      <c r="M487" s="89"/>
      <c r="N487" s="89"/>
      <c r="O487" s="89"/>
      <c r="P487" s="89"/>
      <c r="Q487" s="89"/>
      <c r="R487" s="89"/>
    </row>
    <row r="489" spans="2:18">
      <c r="C489" s="12" t="s">
        <v>11</v>
      </c>
      <c r="D489" s="12" t="s">
        <v>12</v>
      </c>
      <c r="E489" s="75">
        <v>2024</v>
      </c>
      <c r="F489" s="75">
        <v>2025</v>
      </c>
      <c r="G489" s="75">
        <v>2026</v>
      </c>
      <c r="H489" s="75">
        <v>2027</v>
      </c>
      <c r="I489" s="75">
        <v>2028</v>
      </c>
      <c r="J489" s="75">
        <v>2029</v>
      </c>
      <c r="K489" s="75">
        <v>2030</v>
      </c>
    </row>
    <row r="490" spans="2:18" ht="18.75">
      <c r="C490" s="176">
        <v>25</v>
      </c>
      <c r="D490" s="755" t="s">
        <v>1052</v>
      </c>
      <c r="E490" s="322">
        <v>1</v>
      </c>
      <c r="F490" s="322">
        <v>1</v>
      </c>
      <c r="G490" s="322">
        <v>1</v>
      </c>
      <c r="H490" s="322">
        <v>1</v>
      </c>
      <c r="I490" s="322">
        <v>1</v>
      </c>
      <c r="J490" s="322">
        <v>1</v>
      </c>
      <c r="K490" s="322">
        <v>1</v>
      </c>
    </row>
    <row r="491" spans="2:18" ht="18.75">
      <c r="E491" s="748">
        <v>249304.45086812961</v>
      </c>
      <c r="F491" s="748">
        <v>264262.71792021743</v>
      </c>
      <c r="G491" s="748">
        <v>280118.48099543049</v>
      </c>
      <c r="H491" s="748">
        <v>294124.40504520206</v>
      </c>
      <c r="I491" s="748">
        <v>306711.14820219798</v>
      </c>
      <c r="J491" s="748">
        <v>317446.03838927491</v>
      </c>
      <c r="K491" s="748">
        <v>328556.6497328995</v>
      </c>
    </row>
    <row r="492" spans="2:18" ht="18.75">
      <c r="C492" s="176">
        <v>45</v>
      </c>
      <c r="D492" s="755" t="s">
        <v>1056</v>
      </c>
      <c r="E492" s="322">
        <v>1</v>
      </c>
      <c r="F492" s="322">
        <v>1</v>
      </c>
      <c r="G492" s="322">
        <v>1</v>
      </c>
      <c r="H492" s="322">
        <v>1</v>
      </c>
      <c r="I492" s="322">
        <v>1</v>
      </c>
      <c r="J492" s="322">
        <v>1</v>
      </c>
      <c r="K492" s="322">
        <v>1</v>
      </c>
    </row>
    <row r="493" spans="2:18" ht="18.75">
      <c r="E493" s="748">
        <v>213984.42759950247</v>
      </c>
      <c r="F493" s="748">
        <v>226823.49325547263</v>
      </c>
      <c r="G493" s="748">
        <v>240432.90285080101</v>
      </c>
      <c r="H493" s="748">
        <v>252454.54799334108</v>
      </c>
      <c r="I493" s="748">
        <v>263258.07364405796</v>
      </c>
      <c r="J493" s="748">
        <v>272472.10622159997</v>
      </c>
      <c r="K493" s="748">
        <v>282008.62993935595</v>
      </c>
    </row>
    <row r="494" spans="2:18" ht="18.75">
      <c r="C494" s="176">
        <v>70</v>
      </c>
      <c r="D494" s="755" t="s">
        <v>1061</v>
      </c>
      <c r="E494" s="322">
        <v>4</v>
      </c>
      <c r="F494" s="322">
        <v>4</v>
      </c>
      <c r="G494" s="322">
        <v>4</v>
      </c>
      <c r="H494" s="322">
        <v>4</v>
      </c>
      <c r="I494" s="322">
        <v>4</v>
      </c>
      <c r="J494" s="322">
        <v>4</v>
      </c>
      <c r="K494" s="322">
        <v>4</v>
      </c>
    </row>
    <row r="495" spans="2:18" ht="18.75">
      <c r="E495" s="748">
        <v>781462.60993933375</v>
      </c>
      <c r="F495" s="748">
        <v>828350.36653569387</v>
      </c>
      <c r="G495" s="748">
        <v>878051.3885278356</v>
      </c>
      <c r="H495" s="748">
        <v>921953.95795422746</v>
      </c>
      <c r="I495" s="748">
        <v>961408.00349513465</v>
      </c>
      <c r="J495" s="748">
        <v>995057.28361746424</v>
      </c>
      <c r="K495" s="748">
        <v>1029884.2885440754</v>
      </c>
    </row>
    <row r="496" spans="2:18" ht="18.75">
      <c r="C496" s="176">
        <v>170</v>
      </c>
      <c r="D496" s="755" t="s">
        <v>702</v>
      </c>
      <c r="E496" s="322">
        <v>1</v>
      </c>
      <c r="F496" s="322">
        <v>1</v>
      </c>
      <c r="G496" s="322">
        <v>1</v>
      </c>
      <c r="H496" s="322">
        <v>1</v>
      </c>
      <c r="I496" s="322">
        <v>1</v>
      </c>
      <c r="J496" s="322">
        <v>1</v>
      </c>
      <c r="K496" s="322">
        <v>1</v>
      </c>
    </row>
    <row r="497" spans="2:18" ht="18.75">
      <c r="E497" s="748">
        <v>134852.96849352226</v>
      </c>
      <c r="F497" s="748">
        <v>142944.14660313362</v>
      </c>
      <c r="G497" s="748">
        <v>151520.79539932165</v>
      </c>
      <c r="H497" s="748">
        <v>159096.83516928775</v>
      </c>
      <c r="I497" s="748">
        <v>165905.21613671881</v>
      </c>
      <c r="J497" s="748">
        <v>171711.89870150396</v>
      </c>
      <c r="K497" s="748">
        <v>177721.81515605657</v>
      </c>
    </row>
    <row r="498" spans="2:18" ht="18.75">
      <c r="C498" s="176"/>
      <c r="D498" s="755" t="s">
        <v>1339</v>
      </c>
      <c r="E498" s="322"/>
      <c r="F498" s="322"/>
      <c r="G498" s="322"/>
      <c r="H498" s="322"/>
      <c r="I498" s="322"/>
      <c r="J498" s="322"/>
      <c r="K498" s="322"/>
    </row>
    <row r="499" spans="2:18" ht="18.75">
      <c r="E499" s="748">
        <v>0</v>
      </c>
      <c r="F499" s="748">
        <v>0</v>
      </c>
      <c r="G499" s="748">
        <v>0</v>
      </c>
      <c r="H499" s="748">
        <v>0</v>
      </c>
      <c r="I499" s="748">
        <v>0</v>
      </c>
      <c r="J499" s="748">
        <v>0</v>
      </c>
      <c r="K499" s="748">
        <v>0</v>
      </c>
    </row>
    <row r="500" spans="2:18" ht="18.75">
      <c r="C500" s="176"/>
      <c r="D500" s="755" t="s">
        <v>1339</v>
      </c>
      <c r="E500" s="322"/>
      <c r="F500" s="322"/>
      <c r="G500" s="322"/>
      <c r="H500" s="322"/>
      <c r="I500" s="322"/>
      <c r="J500" s="322"/>
      <c r="K500" s="322"/>
    </row>
    <row r="501" spans="2:18" ht="18.75">
      <c r="E501" s="748">
        <v>0</v>
      </c>
      <c r="F501" s="748">
        <v>0</v>
      </c>
      <c r="G501" s="748">
        <v>0</v>
      </c>
      <c r="H501" s="748">
        <v>0</v>
      </c>
      <c r="I501" s="748">
        <v>0</v>
      </c>
      <c r="J501" s="748">
        <v>0</v>
      </c>
      <c r="K501" s="748">
        <v>0</v>
      </c>
    </row>
    <row r="503" spans="2:18" ht="18.75">
      <c r="D503" s="3" t="s">
        <v>1372</v>
      </c>
      <c r="E503" s="313">
        <v>7</v>
      </c>
      <c r="F503" s="313">
        <v>7</v>
      </c>
      <c r="G503" s="313">
        <v>7</v>
      </c>
      <c r="H503" s="313">
        <v>7</v>
      </c>
      <c r="I503" s="313">
        <v>7</v>
      </c>
      <c r="J503" s="313">
        <v>7</v>
      </c>
      <c r="K503" s="313">
        <v>7</v>
      </c>
    </row>
    <row r="504" spans="2:18" ht="18.75">
      <c r="D504" s="3" t="s">
        <v>1373</v>
      </c>
      <c r="E504" s="312">
        <v>1379604.4569004881</v>
      </c>
      <c r="F504" s="312">
        <v>1462380.7243145173</v>
      </c>
      <c r="G504" s="312">
        <v>1550123.5677733887</v>
      </c>
      <c r="H504" s="312">
        <v>1627629.7461620583</v>
      </c>
      <c r="I504" s="312">
        <v>1697282.4414781095</v>
      </c>
      <c r="J504" s="312">
        <v>1756687.3269298431</v>
      </c>
      <c r="K504" s="312">
        <v>1818171.3833723874</v>
      </c>
      <c r="L504">
        <v>0</v>
      </c>
    </row>
    <row r="505" spans="2:18">
      <c r="D505" s="3"/>
      <c r="E505" s="96"/>
      <c r="F505" s="96"/>
      <c r="G505" s="96"/>
      <c r="H505" s="96"/>
      <c r="I505" s="96"/>
      <c r="J505" s="96"/>
      <c r="K505" s="96"/>
      <c r="M505" s="1004" t="s">
        <v>97</v>
      </c>
      <c r="N505" s="1004"/>
      <c r="O505" s="1004"/>
      <c r="P505" s="1004"/>
      <c r="Q505" s="1004"/>
      <c r="R505" s="1004"/>
    </row>
    <row r="506" spans="2:18">
      <c r="E506" s="75">
        <v>2024</v>
      </c>
      <c r="F506" s="75">
        <v>2025</v>
      </c>
      <c r="G506" s="75">
        <v>2026</v>
      </c>
      <c r="H506" s="75">
        <v>2027</v>
      </c>
      <c r="I506" s="75">
        <v>2028</v>
      </c>
      <c r="J506" s="75">
        <v>2029</v>
      </c>
      <c r="K506" s="75">
        <v>2030</v>
      </c>
      <c r="M506" s="8">
        <v>2025</v>
      </c>
      <c r="N506" s="8">
        <v>2026</v>
      </c>
      <c r="O506" s="8">
        <v>2027</v>
      </c>
      <c r="P506" s="8">
        <v>2028</v>
      </c>
      <c r="Q506" s="8">
        <v>2029</v>
      </c>
      <c r="R506" s="8">
        <v>2030</v>
      </c>
    </row>
    <row r="507" spans="2:18">
      <c r="B507" s="130"/>
      <c r="C507" t="s">
        <v>1049</v>
      </c>
      <c r="D507" s="742" t="s">
        <v>1077</v>
      </c>
      <c r="E507" s="740">
        <v>0</v>
      </c>
      <c r="F507" s="179">
        <v>0</v>
      </c>
      <c r="G507" s="179">
        <v>0</v>
      </c>
      <c r="H507" s="179">
        <v>0</v>
      </c>
      <c r="I507" s="179">
        <v>0</v>
      </c>
      <c r="J507" s="179">
        <v>0</v>
      </c>
      <c r="K507" s="179">
        <v>0</v>
      </c>
      <c r="M507" s="63">
        <v>0.03</v>
      </c>
      <c r="N507" s="181">
        <v>0.03</v>
      </c>
      <c r="O507" s="181">
        <v>0.03</v>
      </c>
      <c r="P507" s="181">
        <v>0.03</v>
      </c>
      <c r="Q507" s="181">
        <v>0.03</v>
      </c>
      <c r="R507" s="181">
        <v>0.03</v>
      </c>
    </row>
    <row r="508" spans="2:18">
      <c r="B508" s="130"/>
      <c r="C508" t="s">
        <v>1049</v>
      </c>
      <c r="D508" s="742" t="s">
        <v>1018</v>
      </c>
      <c r="E508" s="741"/>
      <c r="F508" s="741"/>
      <c r="G508" s="741"/>
      <c r="H508" s="741"/>
      <c r="I508" s="741"/>
      <c r="J508" s="741"/>
      <c r="K508" s="741"/>
      <c r="M508" s="63">
        <v>0.03</v>
      </c>
      <c r="N508" s="181">
        <v>0.03</v>
      </c>
      <c r="O508" s="181">
        <v>0.03</v>
      </c>
      <c r="P508" s="181">
        <v>0.03</v>
      </c>
      <c r="Q508" s="181">
        <v>0.03</v>
      </c>
      <c r="R508" s="181">
        <v>0.03</v>
      </c>
    </row>
    <row r="509" spans="2:18">
      <c r="B509" s="130"/>
      <c r="C509" t="s">
        <v>1049</v>
      </c>
      <c r="D509" s="742" t="s">
        <v>1018</v>
      </c>
      <c r="E509" s="741"/>
      <c r="F509" s="741"/>
      <c r="G509" s="741"/>
      <c r="H509" s="741"/>
      <c r="I509" s="741"/>
      <c r="J509" s="741"/>
      <c r="K509" s="741"/>
      <c r="M509" s="63">
        <v>0.03</v>
      </c>
      <c r="N509" s="181">
        <v>0.03</v>
      </c>
      <c r="O509" s="181">
        <v>0.03</v>
      </c>
      <c r="P509" s="181">
        <v>0.03</v>
      </c>
      <c r="Q509" s="181">
        <v>0.03</v>
      </c>
      <c r="R509" s="181">
        <v>0.03</v>
      </c>
    </row>
    <row r="510" spans="2:18">
      <c r="B510" s="130"/>
      <c r="C510" t="s">
        <v>1049</v>
      </c>
      <c r="D510" s="742" t="s">
        <v>1018</v>
      </c>
      <c r="E510" s="741"/>
      <c r="F510" s="741"/>
      <c r="G510" s="741"/>
      <c r="H510" s="741"/>
      <c r="I510" s="741"/>
      <c r="J510" s="741"/>
      <c r="K510" s="741"/>
      <c r="M510" s="63">
        <v>0.03</v>
      </c>
      <c r="N510" s="181">
        <v>0.03</v>
      </c>
      <c r="O510" s="181">
        <v>0.03</v>
      </c>
      <c r="P510" s="181">
        <v>0.03</v>
      </c>
      <c r="Q510" s="181">
        <v>0.03</v>
      </c>
      <c r="R510" s="181">
        <v>0.03</v>
      </c>
    </row>
    <row r="511" spans="2:18">
      <c r="B511" s="130"/>
      <c r="C511" t="s">
        <v>1049</v>
      </c>
      <c r="D511" s="742" t="s">
        <v>1018</v>
      </c>
      <c r="E511" s="741"/>
      <c r="F511" s="741"/>
      <c r="G511" s="741"/>
      <c r="H511" s="741"/>
      <c r="I511" s="741"/>
      <c r="J511" s="741"/>
      <c r="K511" s="741"/>
      <c r="M511" s="63">
        <v>0.03</v>
      </c>
      <c r="N511" s="181">
        <v>0.03</v>
      </c>
      <c r="O511" s="181">
        <v>0.03</v>
      </c>
      <c r="P511" s="181">
        <v>0.03</v>
      </c>
      <c r="Q511" s="181">
        <v>0.03</v>
      </c>
      <c r="R511" s="181">
        <v>0.03</v>
      </c>
    </row>
    <row r="512" spans="2:18" ht="18.75">
      <c r="C512" t="s">
        <v>269</v>
      </c>
      <c r="D512" s="3" t="s">
        <v>1374</v>
      </c>
      <c r="E512" s="312">
        <v>0</v>
      </c>
      <c r="F512" s="312">
        <v>0</v>
      </c>
      <c r="G512" s="312">
        <v>0</v>
      </c>
      <c r="H512" s="312">
        <v>0</v>
      </c>
      <c r="I512" s="312">
        <v>0</v>
      </c>
      <c r="J512" s="312">
        <v>0</v>
      </c>
      <c r="K512" s="312">
        <v>0</v>
      </c>
      <c r="L512">
        <v>0</v>
      </c>
    </row>
    <row r="513" spans="2:18">
      <c r="D513" s="3"/>
      <c r="E513" s="88"/>
      <c r="F513" s="7"/>
      <c r="G513" s="7"/>
      <c r="H513" s="7"/>
      <c r="I513" s="7"/>
      <c r="J513" s="7"/>
      <c r="K513" s="7"/>
    </row>
    <row r="514" spans="2:18">
      <c r="E514" s="9"/>
      <c r="F514" s="9"/>
      <c r="G514" s="9"/>
      <c r="H514" s="9"/>
      <c r="I514" s="9"/>
      <c r="J514" s="9"/>
      <c r="K514" s="9"/>
    </row>
    <row r="515" spans="2:18" ht="18.75">
      <c r="B515" s="90"/>
      <c r="C515" s="90"/>
      <c r="D515" s="91" t="s">
        <v>159</v>
      </c>
      <c r="E515" s="92">
        <v>1379604.4569004881</v>
      </c>
      <c r="F515" s="92">
        <v>1462380.7243145173</v>
      </c>
      <c r="G515" s="92">
        <v>1550123.5677733887</v>
      </c>
      <c r="H515" s="92">
        <v>1627629.7461620583</v>
      </c>
      <c r="I515" s="92">
        <v>1697282.4414781095</v>
      </c>
      <c r="J515" s="92">
        <v>1756687.3269298431</v>
      </c>
      <c r="K515" s="92">
        <v>1818171.3833723874</v>
      </c>
    </row>
    <row r="516" spans="2:18" ht="18.75">
      <c r="B516" s="93"/>
      <c r="C516" s="93"/>
      <c r="D516" s="22"/>
      <c r="E516" s="94"/>
      <c r="F516" s="95"/>
      <c r="G516" s="95"/>
      <c r="H516" s="95"/>
      <c r="I516" s="95"/>
      <c r="J516" s="95"/>
      <c r="K516" s="95"/>
    </row>
    <row r="517" spans="2:18">
      <c r="D517" s="3"/>
      <c r="E517" s="88"/>
      <c r="F517" s="7"/>
      <c r="G517" s="7"/>
      <c r="H517" s="7"/>
      <c r="I517" s="7"/>
      <c r="J517" s="7"/>
      <c r="K517" s="7"/>
    </row>
    <row r="518" spans="2:18">
      <c r="D518" s="3"/>
      <c r="E518" s="88"/>
      <c r="F518" s="7"/>
      <c r="G518" s="7"/>
      <c r="H518" s="7"/>
      <c r="I518" s="7"/>
      <c r="J518" s="7"/>
      <c r="K518" s="7"/>
    </row>
    <row r="522" spans="2:18" ht="26.25">
      <c r="B522" s="89"/>
      <c r="C522" s="89"/>
      <c r="D522" s="89"/>
      <c r="E522" s="1005" t="s">
        <v>1236</v>
      </c>
      <c r="F522" s="1005"/>
      <c r="G522" s="1005"/>
      <c r="H522" s="1005"/>
      <c r="I522" s="1005"/>
      <c r="J522" s="1005"/>
      <c r="K522" s="1005"/>
      <c r="L522" s="89"/>
      <c r="M522" s="89"/>
      <c r="N522" s="89"/>
      <c r="O522" s="89"/>
      <c r="P522" s="89"/>
      <c r="Q522" s="89"/>
      <c r="R522" s="89"/>
    </row>
    <row r="524" spans="2:18">
      <c r="C524" s="12" t="s">
        <v>11</v>
      </c>
      <c r="D524" s="12" t="s">
        <v>12</v>
      </c>
      <c r="E524" s="75">
        <v>2024</v>
      </c>
      <c r="F524" s="75">
        <v>2025</v>
      </c>
      <c r="G524" s="75">
        <v>2026</v>
      </c>
      <c r="H524" s="75">
        <v>2027</v>
      </c>
      <c r="I524" s="75">
        <v>2028</v>
      </c>
      <c r="J524" s="75">
        <v>2029</v>
      </c>
      <c r="K524" s="75">
        <v>2030</v>
      </c>
    </row>
    <row r="525" spans="2:18" ht="18.75">
      <c r="C525" s="176">
        <v>80</v>
      </c>
      <c r="D525" s="755" t="s">
        <v>1063</v>
      </c>
      <c r="E525" s="322">
        <v>18</v>
      </c>
      <c r="F525" s="322">
        <v>18</v>
      </c>
      <c r="G525" s="322">
        <v>18</v>
      </c>
      <c r="H525" s="322">
        <v>18</v>
      </c>
      <c r="I525" s="322">
        <v>18</v>
      </c>
      <c r="J525" s="322">
        <v>18</v>
      </c>
      <c r="K525" s="322">
        <v>18</v>
      </c>
    </row>
    <row r="526" spans="2:18" ht="18.75">
      <c r="E526" s="748">
        <v>3137762.8481009388</v>
      </c>
      <c r="F526" s="748">
        <v>3326028.618986995</v>
      </c>
      <c r="G526" s="748">
        <v>3525590.3361262148</v>
      </c>
      <c r="H526" s="748">
        <v>3701869.8529325263</v>
      </c>
      <c r="I526" s="748">
        <v>3860287.4620810328</v>
      </c>
      <c r="J526" s="748">
        <v>3995397.5232538683</v>
      </c>
      <c r="K526" s="748">
        <v>4135236.4365677536</v>
      </c>
    </row>
    <row r="527" spans="2:18" ht="18.75">
      <c r="C527" s="176">
        <v>85</v>
      </c>
      <c r="D527" s="755" t="s">
        <v>1281</v>
      </c>
      <c r="E527" s="322">
        <v>2</v>
      </c>
      <c r="F527" s="322">
        <v>2</v>
      </c>
      <c r="G527" s="322">
        <v>2</v>
      </c>
      <c r="H527" s="322">
        <v>2</v>
      </c>
      <c r="I527" s="322">
        <v>2</v>
      </c>
      <c r="J527" s="322">
        <v>2</v>
      </c>
      <c r="K527" s="322">
        <v>2</v>
      </c>
    </row>
    <row r="528" spans="2:18" ht="18.75">
      <c r="E528" s="748">
        <v>355900.57085762307</v>
      </c>
      <c r="F528" s="748">
        <v>377254.6051090805</v>
      </c>
      <c r="G528" s="748">
        <v>399889.88141562534</v>
      </c>
      <c r="H528" s="748">
        <v>419884.37548640661</v>
      </c>
      <c r="I528" s="748">
        <v>437852.88370683399</v>
      </c>
      <c r="J528" s="748">
        <v>453177.73463657312</v>
      </c>
      <c r="K528" s="748">
        <v>469038.95534885314</v>
      </c>
    </row>
    <row r="529" spans="2:18" ht="18.75">
      <c r="C529" s="176">
        <v>170</v>
      </c>
      <c r="D529" s="755" t="s">
        <v>702</v>
      </c>
      <c r="E529" s="322">
        <v>2</v>
      </c>
      <c r="F529" s="322">
        <v>2</v>
      </c>
      <c r="G529" s="322">
        <v>2</v>
      </c>
      <c r="H529" s="322">
        <v>2</v>
      </c>
      <c r="I529" s="322">
        <v>2</v>
      </c>
      <c r="J529" s="322">
        <v>2</v>
      </c>
      <c r="K529" s="322">
        <v>2</v>
      </c>
    </row>
    <row r="530" spans="2:18" ht="18.75">
      <c r="E530" s="748">
        <v>269705.93698704452</v>
      </c>
      <c r="F530" s="748">
        <v>285888.29320626723</v>
      </c>
      <c r="G530" s="748">
        <v>303041.5907986433</v>
      </c>
      <c r="H530" s="748">
        <v>318193.6703385755</v>
      </c>
      <c r="I530" s="748">
        <v>331810.43227343762</v>
      </c>
      <c r="J530" s="748">
        <v>343423.79740300792</v>
      </c>
      <c r="K530" s="748">
        <v>355443.63031211315</v>
      </c>
    </row>
    <row r="531" spans="2:18" ht="18.75">
      <c r="C531" s="176">
        <v>90</v>
      </c>
      <c r="D531" s="755" t="s">
        <v>1280</v>
      </c>
      <c r="E531" s="322">
        <v>2</v>
      </c>
      <c r="F531" s="322">
        <v>2</v>
      </c>
      <c r="G531" s="322">
        <v>2</v>
      </c>
      <c r="H531" s="322">
        <v>2</v>
      </c>
      <c r="I531" s="322">
        <v>2</v>
      </c>
      <c r="J531" s="322">
        <v>2</v>
      </c>
      <c r="K531" s="322">
        <v>2</v>
      </c>
    </row>
    <row r="532" spans="2:18" ht="18.75">
      <c r="E532" s="748">
        <v>339781.27096216887</v>
      </c>
      <c r="F532" s="748">
        <v>360168.14721989899</v>
      </c>
      <c r="G532" s="748">
        <v>381778.23605309293</v>
      </c>
      <c r="H532" s="748">
        <v>400867.14785574761</v>
      </c>
      <c r="I532" s="748">
        <v>418021.8339123581</v>
      </c>
      <c r="J532" s="748">
        <v>432652.59809929057</v>
      </c>
      <c r="K532" s="748">
        <v>447795.43903276569</v>
      </c>
    </row>
    <row r="533" spans="2:18" ht="18.75">
      <c r="C533" s="176"/>
      <c r="D533" s="755" t="s">
        <v>1339</v>
      </c>
      <c r="E533" s="322"/>
      <c r="F533" s="322"/>
      <c r="G533" s="322"/>
      <c r="H533" s="322"/>
      <c r="I533" s="322"/>
      <c r="J533" s="322"/>
      <c r="K533" s="322"/>
    </row>
    <row r="534" spans="2:18" ht="18.75">
      <c r="E534" s="748">
        <v>0</v>
      </c>
      <c r="F534" s="748">
        <v>0</v>
      </c>
      <c r="G534" s="748">
        <v>0</v>
      </c>
      <c r="H534" s="748">
        <v>0</v>
      </c>
      <c r="I534" s="748">
        <v>0</v>
      </c>
      <c r="J534" s="748">
        <v>0</v>
      </c>
      <c r="K534" s="748">
        <v>0</v>
      </c>
    </row>
    <row r="535" spans="2:18" ht="18.75">
      <c r="C535" s="176"/>
      <c r="D535" s="755" t="s">
        <v>1339</v>
      </c>
      <c r="E535" s="322"/>
      <c r="F535" s="322"/>
      <c r="G535" s="322"/>
      <c r="H535" s="322"/>
      <c r="I535" s="322"/>
      <c r="J535" s="322"/>
      <c r="K535" s="322"/>
    </row>
    <row r="536" spans="2:18" ht="18.75">
      <c r="E536" s="748">
        <v>0</v>
      </c>
      <c r="F536" s="748">
        <v>0</v>
      </c>
      <c r="G536" s="748">
        <v>0</v>
      </c>
      <c r="H536" s="748">
        <v>0</v>
      </c>
      <c r="I536" s="748">
        <v>0</v>
      </c>
      <c r="J536" s="748">
        <v>0</v>
      </c>
      <c r="K536" s="748">
        <v>0</v>
      </c>
    </row>
    <row r="538" spans="2:18" ht="18.75">
      <c r="D538" s="3" t="s">
        <v>1375</v>
      </c>
      <c r="E538" s="313">
        <v>24</v>
      </c>
      <c r="F538" s="313">
        <v>24</v>
      </c>
      <c r="G538" s="313">
        <v>24</v>
      </c>
      <c r="H538" s="313">
        <v>24</v>
      </c>
      <c r="I538" s="313">
        <v>24</v>
      </c>
      <c r="J538" s="313">
        <v>24</v>
      </c>
      <c r="K538" s="313">
        <v>24</v>
      </c>
    </row>
    <row r="539" spans="2:18" ht="18.75">
      <c r="D539" s="3" t="s">
        <v>1376</v>
      </c>
      <c r="E539" s="313">
        <v>4103150.6269077756</v>
      </c>
      <c r="F539" s="313">
        <v>4349339.6645222418</v>
      </c>
      <c r="G539" s="313">
        <v>4610300.0443935767</v>
      </c>
      <c r="H539" s="313">
        <v>4840815.0466132555</v>
      </c>
      <c r="I539" s="313">
        <v>5047972.6119736619</v>
      </c>
      <c r="J539" s="313">
        <v>5224651.6533927396</v>
      </c>
      <c r="K539" s="313">
        <v>5407514.4612614857</v>
      </c>
    </row>
    <row r="540" spans="2:18">
      <c r="D540" s="3"/>
      <c r="E540" s="96"/>
      <c r="F540" s="96"/>
      <c r="G540" s="96"/>
      <c r="H540" s="96"/>
      <c r="I540" s="96"/>
      <c r="J540" s="96"/>
      <c r="K540" s="96">
        <v>1.0350000000000001</v>
      </c>
      <c r="M540" s="1004" t="s">
        <v>97</v>
      </c>
      <c r="N540" s="1004"/>
      <c r="O540" s="1004"/>
      <c r="P540" s="1004"/>
      <c r="Q540" s="1004"/>
      <c r="R540" s="1004"/>
    </row>
    <row r="541" spans="2:18">
      <c r="E541" s="75">
        <v>2024</v>
      </c>
      <c r="F541" s="75">
        <v>2025</v>
      </c>
      <c r="G541" s="75">
        <v>2026</v>
      </c>
      <c r="H541" s="75">
        <v>2027</v>
      </c>
      <c r="I541" s="75">
        <v>2028</v>
      </c>
      <c r="J541" s="75">
        <v>2029</v>
      </c>
      <c r="K541" s="75">
        <v>2030</v>
      </c>
      <c r="M541" s="8">
        <v>2025</v>
      </c>
      <c r="N541" s="8">
        <v>2026</v>
      </c>
      <c r="O541" s="8">
        <v>2027</v>
      </c>
      <c r="P541" s="8">
        <v>2028</v>
      </c>
      <c r="Q541" s="8">
        <v>2029</v>
      </c>
      <c r="R541" s="8">
        <v>2030</v>
      </c>
    </row>
    <row r="542" spans="2:18">
      <c r="D542" s="478" t="s">
        <v>1250</v>
      </c>
      <c r="E542" s="201" t="s">
        <v>548</v>
      </c>
      <c r="F542" s="201" t="s">
        <v>548</v>
      </c>
      <c r="G542" s="201" t="s">
        <v>548</v>
      </c>
      <c r="H542" s="201" t="s">
        <v>548</v>
      </c>
      <c r="I542" s="201" t="s">
        <v>548</v>
      </c>
      <c r="J542" s="201" t="s">
        <v>548</v>
      </c>
      <c r="K542" s="201" t="s">
        <v>548</v>
      </c>
      <c r="M542" s="8"/>
      <c r="N542" s="8"/>
      <c r="O542" s="8"/>
      <c r="P542" s="8"/>
      <c r="Q542" s="8"/>
      <c r="R542" s="8"/>
    </row>
    <row r="543" spans="2:18" ht="18.75">
      <c r="B543" s="130"/>
      <c r="C543" t="s">
        <v>1236</v>
      </c>
      <c r="D543" s="862" t="s">
        <v>1245</v>
      </c>
      <c r="E543" s="741">
        <v>450000</v>
      </c>
      <c r="F543" s="741">
        <v>89999.999999999985</v>
      </c>
      <c r="G543" s="741">
        <v>92699.999999999985</v>
      </c>
      <c r="H543" s="741">
        <v>95480.999999999985</v>
      </c>
      <c r="I543" s="741">
        <v>98345.43</v>
      </c>
      <c r="J543" s="741">
        <v>101295.7929</v>
      </c>
      <c r="K543" s="741">
        <v>104334.666687</v>
      </c>
      <c r="M543" s="63">
        <v>-0.8</v>
      </c>
      <c r="N543" s="181">
        <v>0.03</v>
      </c>
      <c r="O543" s="181">
        <v>0.03</v>
      </c>
      <c r="P543" s="181">
        <v>0.03</v>
      </c>
      <c r="Q543" s="181">
        <v>0.03</v>
      </c>
      <c r="R543" s="181">
        <v>0.03</v>
      </c>
    </row>
    <row r="544" spans="2:18" ht="18.75">
      <c r="B544" s="130"/>
      <c r="C544" t="s">
        <v>1236</v>
      </c>
      <c r="D544" s="862" t="s">
        <v>1243</v>
      </c>
      <c r="E544" s="741">
        <v>70000</v>
      </c>
      <c r="F544" s="741">
        <v>72100</v>
      </c>
      <c r="G544" s="741">
        <v>74263</v>
      </c>
      <c r="H544" s="741">
        <v>76490.89</v>
      </c>
      <c r="I544" s="741">
        <v>78785.616699999999</v>
      </c>
      <c r="J544" s="741">
        <v>81149.185201</v>
      </c>
      <c r="K544" s="741">
        <v>83583.660757029997</v>
      </c>
      <c r="M544" s="63">
        <v>0.03</v>
      </c>
      <c r="N544" s="181">
        <v>0.03</v>
      </c>
      <c r="O544" s="181">
        <v>0.03</v>
      </c>
      <c r="P544" s="181">
        <v>0.03</v>
      </c>
      <c r="Q544" s="181">
        <v>0.03</v>
      </c>
      <c r="R544" s="181">
        <v>0.03</v>
      </c>
    </row>
    <row r="545" spans="2:18" ht="18.75">
      <c r="B545" s="130"/>
      <c r="C545" t="s">
        <v>1236</v>
      </c>
      <c r="D545" s="862" t="s">
        <v>1244</v>
      </c>
      <c r="E545" s="741">
        <v>50000</v>
      </c>
      <c r="F545" s="741">
        <v>100000</v>
      </c>
      <c r="G545" s="741">
        <v>103000</v>
      </c>
      <c r="H545" s="741">
        <v>106090</v>
      </c>
      <c r="I545" s="741">
        <v>109272.7</v>
      </c>
      <c r="J545" s="741">
        <v>112550.88099999999</v>
      </c>
      <c r="K545" s="741">
        <v>115927.40742999999</v>
      </c>
      <c r="M545" s="63">
        <v>1</v>
      </c>
      <c r="N545" s="181">
        <v>0.03</v>
      </c>
      <c r="O545" s="181">
        <v>0.03</v>
      </c>
      <c r="P545" s="181">
        <v>0.03</v>
      </c>
      <c r="Q545" s="181">
        <v>0.03</v>
      </c>
      <c r="R545" s="181">
        <v>0.03</v>
      </c>
    </row>
    <row r="546" spans="2:18" ht="18.75">
      <c r="B546" s="130"/>
      <c r="C546" t="s">
        <v>1236</v>
      </c>
      <c r="D546" s="862"/>
      <c r="E546" s="201" t="s">
        <v>549</v>
      </c>
      <c r="F546" s="201" t="s">
        <v>549</v>
      </c>
      <c r="G546" s="201" t="s">
        <v>549</v>
      </c>
      <c r="H546" s="201" t="s">
        <v>549</v>
      </c>
      <c r="I546" s="201" t="s">
        <v>549</v>
      </c>
      <c r="J546" s="201" t="s">
        <v>549</v>
      </c>
      <c r="K546" s="201" t="s">
        <v>549</v>
      </c>
      <c r="M546" s="928"/>
      <c r="N546" s="928"/>
      <c r="O546" s="928"/>
      <c r="P546" s="928"/>
      <c r="Q546" s="928"/>
      <c r="R546" s="928"/>
    </row>
    <row r="547" spans="2:18" ht="18.75">
      <c r="B547" s="130"/>
      <c r="C547" t="s">
        <v>1236</v>
      </c>
      <c r="D547" s="862" t="s">
        <v>1245</v>
      </c>
      <c r="E547" s="741"/>
      <c r="F547" s="741"/>
      <c r="G547" s="741"/>
      <c r="H547" s="741"/>
      <c r="I547" s="741"/>
      <c r="J547" s="741"/>
      <c r="K547" s="741"/>
      <c r="M547" s="63">
        <v>0.03</v>
      </c>
      <c r="N547" s="181">
        <v>-0.8</v>
      </c>
      <c r="O547" s="181">
        <v>0.03</v>
      </c>
      <c r="P547" s="181">
        <v>0.03</v>
      </c>
      <c r="Q547" s="181">
        <v>0.03</v>
      </c>
      <c r="R547" s="181">
        <v>0.03</v>
      </c>
    </row>
    <row r="548" spans="2:18" ht="18.75">
      <c r="B548" s="130"/>
      <c r="C548" t="s">
        <v>1236</v>
      </c>
      <c r="D548" s="862" t="s">
        <v>1243</v>
      </c>
      <c r="E548" s="741"/>
      <c r="F548" s="741"/>
      <c r="G548" s="741"/>
      <c r="H548" s="741"/>
      <c r="I548" s="741"/>
      <c r="J548" s="741"/>
      <c r="K548" s="741"/>
      <c r="M548" s="63">
        <v>0.03</v>
      </c>
      <c r="N548" s="181">
        <v>0.03</v>
      </c>
      <c r="O548" s="181">
        <v>0.03</v>
      </c>
      <c r="P548" s="181">
        <v>0.03</v>
      </c>
      <c r="Q548" s="181">
        <v>0.03</v>
      </c>
      <c r="R548" s="181">
        <v>0.03</v>
      </c>
    </row>
    <row r="549" spans="2:18" ht="18.75">
      <c r="B549" s="130"/>
      <c r="C549" t="s">
        <v>1236</v>
      </c>
      <c r="D549" s="862" t="s">
        <v>1244</v>
      </c>
      <c r="E549" s="741"/>
      <c r="F549" s="741"/>
      <c r="G549" s="741"/>
      <c r="H549" s="741"/>
      <c r="I549" s="741"/>
      <c r="J549" s="741"/>
      <c r="K549" s="741"/>
      <c r="M549" s="63">
        <v>0.03</v>
      </c>
      <c r="N549" s="181">
        <v>0.03</v>
      </c>
      <c r="O549" s="181">
        <v>0.03</v>
      </c>
      <c r="P549" s="181">
        <v>0.03</v>
      </c>
      <c r="Q549" s="181">
        <v>0.03</v>
      </c>
      <c r="R549" s="181">
        <v>0.03</v>
      </c>
    </row>
    <row r="551" spans="2:18">
      <c r="C551" t="s">
        <v>1236</v>
      </c>
      <c r="D551" s="478" t="s">
        <v>1251</v>
      </c>
      <c r="E551" s="201" t="s">
        <v>548</v>
      </c>
      <c r="F551" s="201" t="s">
        <v>548</v>
      </c>
      <c r="G551" s="201" t="s">
        <v>548</v>
      </c>
      <c r="H551" s="201" t="s">
        <v>548</v>
      </c>
      <c r="I551" s="201" t="s">
        <v>548</v>
      </c>
      <c r="J551" s="201" t="s">
        <v>548</v>
      </c>
      <c r="K551" s="201" t="s">
        <v>548</v>
      </c>
    </row>
    <row r="552" spans="2:18" ht="18.75">
      <c r="B552" s="130"/>
      <c r="C552" t="s">
        <v>1236</v>
      </c>
      <c r="D552" s="862" t="s">
        <v>1252</v>
      </c>
      <c r="E552" s="741">
        <v>3000</v>
      </c>
      <c r="F552" s="741">
        <v>3090</v>
      </c>
      <c r="G552" s="741">
        <v>1545</v>
      </c>
      <c r="H552" s="741">
        <v>1591.3500000000001</v>
      </c>
      <c r="I552" s="741">
        <v>1639.0905000000002</v>
      </c>
      <c r="J552" s="741">
        <v>1688.2632150000004</v>
      </c>
      <c r="K552" s="741">
        <v>1738.9111114500004</v>
      </c>
      <c r="M552" s="63">
        <v>0.03</v>
      </c>
      <c r="N552" s="181">
        <v>-0.5</v>
      </c>
      <c r="O552" s="181">
        <v>0.03</v>
      </c>
      <c r="P552" s="181">
        <v>0.03</v>
      </c>
      <c r="Q552" s="181">
        <v>0.03</v>
      </c>
      <c r="R552" s="181">
        <v>0.03</v>
      </c>
    </row>
    <row r="553" spans="2:18" ht="18.75">
      <c r="B553" s="130"/>
      <c r="C553" t="s">
        <v>1236</v>
      </c>
      <c r="D553" s="862" t="s">
        <v>530</v>
      </c>
      <c r="E553" s="741">
        <v>3000</v>
      </c>
      <c r="F553" s="741">
        <v>3090</v>
      </c>
      <c r="G553" s="741">
        <v>1545</v>
      </c>
      <c r="H553" s="741">
        <v>1591.3500000000001</v>
      </c>
      <c r="I553" s="741">
        <v>1639.0905000000002</v>
      </c>
      <c r="J553" s="741">
        <v>1688.2632150000004</v>
      </c>
      <c r="K553" s="741">
        <v>1738.9111114500004</v>
      </c>
      <c r="M553" s="63">
        <v>0.03</v>
      </c>
      <c r="N553" s="181">
        <v>-0.5</v>
      </c>
      <c r="O553" s="181">
        <v>0.03</v>
      </c>
      <c r="P553" s="181">
        <v>0.03</v>
      </c>
      <c r="Q553" s="181">
        <v>0.03</v>
      </c>
      <c r="R553" s="181">
        <v>0.03</v>
      </c>
    </row>
    <row r="554" spans="2:18" ht="18.75">
      <c r="B554" s="130"/>
      <c r="C554" t="s">
        <v>1236</v>
      </c>
      <c r="D554" s="862" t="s">
        <v>1244</v>
      </c>
      <c r="E554" s="741">
        <v>10000</v>
      </c>
      <c r="F554" s="741">
        <v>20000</v>
      </c>
      <c r="G554" s="741">
        <v>20600</v>
      </c>
      <c r="H554" s="741">
        <v>21218</v>
      </c>
      <c r="I554" s="741">
        <v>21854.54</v>
      </c>
      <c r="J554" s="741">
        <v>22510.176200000002</v>
      </c>
      <c r="K554" s="741">
        <v>23185.481486000001</v>
      </c>
      <c r="M554" s="63">
        <v>1</v>
      </c>
      <c r="N554" s="181">
        <v>0.03</v>
      </c>
      <c r="O554" s="181">
        <v>0.03</v>
      </c>
      <c r="P554" s="181">
        <v>0.03</v>
      </c>
      <c r="Q554" s="181">
        <v>0.03</v>
      </c>
      <c r="R554" s="181">
        <v>0.03</v>
      </c>
    </row>
    <row r="555" spans="2:18" ht="18.75">
      <c r="B555" s="130"/>
      <c r="C555" t="s">
        <v>1236</v>
      </c>
      <c r="D555" s="862" t="s">
        <v>774</v>
      </c>
      <c r="E555" s="741">
        <v>3000</v>
      </c>
      <c r="F555" s="741">
        <v>3090</v>
      </c>
      <c r="G555" s="741">
        <v>3182.7000000000003</v>
      </c>
      <c r="H555" s="741">
        <v>3278.1810000000005</v>
      </c>
      <c r="I555" s="741">
        <v>3376.5264300000008</v>
      </c>
      <c r="J555" s="741">
        <v>3477.8222229000007</v>
      </c>
      <c r="K555" s="741">
        <v>3582.1568895870009</v>
      </c>
      <c r="M555" s="63">
        <v>0.03</v>
      </c>
      <c r="N555" s="181">
        <v>0.03</v>
      </c>
      <c r="O555" s="181">
        <v>0.03</v>
      </c>
      <c r="P555" s="181">
        <v>0.03</v>
      </c>
      <c r="Q555" s="181">
        <v>0.03</v>
      </c>
      <c r="R555" s="181">
        <v>0.03</v>
      </c>
    </row>
    <row r="556" spans="2:18" ht="18.75">
      <c r="B556" s="130"/>
      <c r="C556" t="s">
        <v>1236</v>
      </c>
      <c r="D556" s="862" t="s">
        <v>1243</v>
      </c>
      <c r="E556" s="741">
        <v>4000</v>
      </c>
      <c r="F556" s="741">
        <v>4120</v>
      </c>
      <c r="G556" s="741">
        <v>4243.6000000000004</v>
      </c>
      <c r="H556" s="741">
        <v>4370.9080000000004</v>
      </c>
      <c r="I556" s="741">
        <v>4502.0352400000002</v>
      </c>
      <c r="J556" s="741">
        <v>4637.0962972000007</v>
      </c>
      <c r="K556" s="741">
        <v>4776.2091861160006</v>
      </c>
      <c r="M556" s="63">
        <v>0.03</v>
      </c>
      <c r="N556" s="181">
        <v>0.03</v>
      </c>
      <c r="O556" s="181">
        <v>0.03</v>
      </c>
      <c r="P556" s="181">
        <v>0.03</v>
      </c>
      <c r="Q556" s="181">
        <v>0.03</v>
      </c>
      <c r="R556" s="181">
        <v>0.03</v>
      </c>
    </row>
    <row r="557" spans="2:18" ht="18.75">
      <c r="B557" s="130"/>
      <c r="C557" t="s">
        <v>1236</v>
      </c>
      <c r="D557" s="862"/>
      <c r="E557" s="201" t="s">
        <v>549</v>
      </c>
      <c r="F557" s="201" t="s">
        <v>549</v>
      </c>
      <c r="G557" s="201" t="s">
        <v>549</v>
      </c>
      <c r="H557" s="201" t="s">
        <v>549</v>
      </c>
      <c r="I557" s="201" t="s">
        <v>549</v>
      </c>
      <c r="J557" s="201" t="s">
        <v>549</v>
      </c>
      <c r="K557" s="201" t="s">
        <v>549</v>
      </c>
      <c r="M557" s="928"/>
      <c r="N557" s="928"/>
      <c r="O557" s="928"/>
      <c r="P557" s="928"/>
      <c r="Q557" s="928"/>
      <c r="R557" s="928"/>
    </row>
    <row r="558" spans="2:18" ht="18.75">
      <c r="B558" s="130"/>
      <c r="C558" t="s">
        <v>1236</v>
      </c>
      <c r="D558" s="862" t="s">
        <v>1252</v>
      </c>
      <c r="E558" s="741"/>
      <c r="F558" s="741"/>
      <c r="G558" s="741"/>
      <c r="H558" s="741"/>
      <c r="I558" s="741"/>
      <c r="J558" s="741"/>
      <c r="K558" s="741"/>
      <c r="M558" s="63">
        <v>0.03</v>
      </c>
      <c r="N558" s="181">
        <v>-0.5</v>
      </c>
      <c r="O558" s="181">
        <v>0.03</v>
      </c>
      <c r="P558" s="181">
        <v>0.03</v>
      </c>
      <c r="Q558" s="181">
        <v>0.03</v>
      </c>
      <c r="R558" s="181">
        <v>0.03</v>
      </c>
    </row>
    <row r="559" spans="2:18" ht="18.75">
      <c r="B559" s="130"/>
      <c r="C559" t="s">
        <v>1236</v>
      </c>
      <c r="D559" s="862" t="s">
        <v>530</v>
      </c>
      <c r="E559" s="741"/>
      <c r="F559" s="741"/>
      <c r="G559" s="741"/>
      <c r="H559" s="741"/>
      <c r="I559" s="741"/>
      <c r="J559" s="741"/>
      <c r="K559" s="741"/>
      <c r="M559" s="63">
        <v>0.03</v>
      </c>
      <c r="N559" s="181">
        <v>-0.5</v>
      </c>
      <c r="O559" s="181">
        <v>0.03</v>
      </c>
      <c r="P559" s="181">
        <v>0.03</v>
      </c>
      <c r="Q559" s="181">
        <v>0.03</v>
      </c>
      <c r="R559" s="181">
        <v>0.03</v>
      </c>
    </row>
    <row r="560" spans="2:18" ht="18.75">
      <c r="B560" s="130"/>
      <c r="C560" t="s">
        <v>1236</v>
      </c>
      <c r="D560" s="862" t="s">
        <v>1244</v>
      </c>
      <c r="E560" s="741"/>
      <c r="F560" s="741"/>
      <c r="G560" s="741"/>
      <c r="H560" s="741"/>
      <c r="I560" s="741"/>
      <c r="J560" s="741"/>
      <c r="K560" s="741"/>
      <c r="M560" s="63">
        <v>0.03</v>
      </c>
      <c r="N560" s="181">
        <v>0.03</v>
      </c>
      <c r="O560" s="181">
        <v>0.03</v>
      </c>
      <c r="P560" s="181">
        <v>0.03</v>
      </c>
      <c r="Q560" s="181">
        <v>0.03</v>
      </c>
      <c r="R560" s="181">
        <v>0.03</v>
      </c>
    </row>
    <row r="561" spans="2:18" ht="18.75">
      <c r="B561" s="130"/>
      <c r="C561" t="s">
        <v>1236</v>
      </c>
      <c r="D561" s="862" t="s">
        <v>774</v>
      </c>
      <c r="E561" s="741"/>
      <c r="F561" s="741"/>
      <c r="G561" s="741"/>
      <c r="H561" s="741"/>
      <c r="I561" s="741"/>
      <c r="J561" s="741"/>
      <c r="K561" s="741"/>
      <c r="M561" s="63">
        <v>0.03</v>
      </c>
      <c r="N561" s="181">
        <v>0.03</v>
      </c>
      <c r="O561" s="181">
        <v>0.03</v>
      </c>
      <c r="P561" s="181">
        <v>0.03</v>
      </c>
      <c r="Q561" s="181">
        <v>0.03</v>
      </c>
      <c r="R561" s="181">
        <v>0.03</v>
      </c>
    </row>
    <row r="562" spans="2:18" ht="18.75">
      <c r="B562" s="130"/>
      <c r="C562" t="s">
        <v>1236</v>
      </c>
      <c r="D562" s="862" t="s">
        <v>1243</v>
      </c>
      <c r="E562" s="741"/>
      <c r="F562" s="741"/>
      <c r="G562" s="741"/>
      <c r="H562" s="741"/>
      <c r="I562" s="741"/>
      <c r="J562" s="741"/>
      <c r="K562" s="741"/>
      <c r="M562" s="63">
        <v>0.03</v>
      </c>
      <c r="N562" s="181">
        <v>0.03</v>
      </c>
      <c r="O562" s="181">
        <v>0.03</v>
      </c>
      <c r="P562" s="181">
        <v>0.03</v>
      </c>
      <c r="Q562" s="181">
        <v>0.03</v>
      </c>
      <c r="R562" s="181">
        <v>0.03</v>
      </c>
    </row>
    <row r="563" spans="2:18" ht="18.75">
      <c r="C563" t="s">
        <v>269</v>
      </c>
      <c r="D563" s="5" t="s">
        <v>1377</v>
      </c>
      <c r="E563" s="312">
        <v>593000</v>
      </c>
      <c r="F563" s="312">
        <v>295490</v>
      </c>
      <c r="G563" s="312">
        <v>301079.3</v>
      </c>
      <c r="H563" s="312">
        <v>310111.67899999995</v>
      </c>
      <c r="I563" s="312">
        <v>319415.02937</v>
      </c>
      <c r="J563" s="312">
        <v>328997.48025109997</v>
      </c>
      <c r="K563" s="312">
        <v>338867.40465863299</v>
      </c>
    </row>
    <row r="564" spans="2:18">
      <c r="D564" s="945" t="s">
        <v>1283</v>
      </c>
      <c r="E564" s="88"/>
      <c r="F564" s="7"/>
      <c r="G564" s="7"/>
      <c r="H564" s="7"/>
      <c r="I564" s="7"/>
      <c r="J564" s="7"/>
      <c r="K564" s="7"/>
    </row>
    <row r="565" spans="2:18">
      <c r="E565" s="9"/>
      <c r="F565" s="9"/>
      <c r="G565" s="9"/>
      <c r="H565" s="9"/>
      <c r="I565" s="9"/>
      <c r="J565" s="9"/>
      <c r="K565" s="9"/>
    </row>
    <row r="566" spans="2:18" ht="18.75">
      <c r="B566" s="90"/>
      <c r="C566" s="90"/>
      <c r="D566" s="91" t="s">
        <v>159</v>
      </c>
      <c r="E566" s="92">
        <v>4696150.6269077752</v>
      </c>
      <c r="F566" s="92">
        <v>4644829.6645222418</v>
      </c>
      <c r="G566" s="92">
        <v>4911379.3443935765</v>
      </c>
      <c r="H566" s="92">
        <v>5150926.7256132551</v>
      </c>
      <c r="I566" s="92">
        <v>5367387.6413436616</v>
      </c>
      <c r="J566" s="92">
        <v>5553649.1336438395</v>
      </c>
      <c r="K566" s="92">
        <v>5746381.865920119</v>
      </c>
    </row>
    <row r="567" spans="2:18" ht="18.75">
      <c r="B567" s="93"/>
      <c r="C567" s="93"/>
      <c r="D567" s="22"/>
      <c r="E567" s="94"/>
      <c r="F567" s="95"/>
      <c r="G567" s="95"/>
      <c r="H567" s="95"/>
      <c r="I567" s="95"/>
      <c r="J567" s="95"/>
      <c r="K567" s="95"/>
    </row>
    <row r="568" spans="2:18">
      <c r="D568" s="3"/>
      <c r="E568" s="88"/>
      <c r="F568" s="7"/>
      <c r="G568" s="7"/>
      <c r="H568" s="7"/>
      <c r="I568" s="7"/>
      <c r="J568" s="7"/>
      <c r="K568" s="7"/>
    </row>
    <row r="569" spans="2:18">
      <c r="D569" s="3"/>
      <c r="E569" s="88"/>
      <c r="F569" s="7"/>
      <c r="G569" s="7"/>
      <c r="H569" s="7"/>
      <c r="I569" s="7"/>
      <c r="J569" s="7"/>
      <c r="K569" s="7"/>
    </row>
    <row r="573" spans="2:18" ht="26.25">
      <c r="B573" s="89"/>
      <c r="C573" s="89"/>
      <c r="D573" s="89"/>
      <c r="E573" s="1005" t="s">
        <v>1235</v>
      </c>
      <c r="F573" s="1005"/>
      <c r="G573" s="1005"/>
      <c r="H573" s="1005"/>
      <c r="I573" s="1005"/>
      <c r="J573" s="1005"/>
      <c r="K573" s="1005"/>
      <c r="L573" s="89"/>
      <c r="M573" s="89"/>
      <c r="N573" s="89"/>
      <c r="O573" s="89"/>
      <c r="P573" s="89"/>
      <c r="Q573" s="89"/>
      <c r="R573" s="89"/>
    </row>
    <row r="575" spans="2:18">
      <c r="C575" s="12" t="s">
        <v>11</v>
      </c>
      <c r="D575" s="12" t="s">
        <v>12</v>
      </c>
      <c r="E575" s="75">
        <v>2024</v>
      </c>
      <c r="F575" s="75">
        <v>2025</v>
      </c>
      <c r="G575" s="75">
        <v>2026</v>
      </c>
      <c r="H575" s="75">
        <v>2027</v>
      </c>
      <c r="I575" s="75">
        <v>2028</v>
      </c>
      <c r="J575" s="75">
        <v>2029</v>
      </c>
      <c r="K575" s="75">
        <v>2030</v>
      </c>
    </row>
    <row r="576" spans="2:18" ht="18.75">
      <c r="C576" s="176"/>
      <c r="D576" s="755" t="s">
        <v>1339</v>
      </c>
      <c r="E576" s="322"/>
      <c r="F576" s="322"/>
      <c r="G576" s="322"/>
      <c r="H576" s="322"/>
      <c r="I576" s="322"/>
      <c r="J576" s="322"/>
      <c r="K576" s="322"/>
    </row>
    <row r="577" spans="3:18" ht="18.75">
      <c r="E577" s="748">
        <v>0</v>
      </c>
      <c r="F577" s="748">
        <v>0</v>
      </c>
      <c r="G577" s="748">
        <v>0</v>
      </c>
      <c r="H577" s="748">
        <v>0</v>
      </c>
      <c r="I577" s="748">
        <v>0</v>
      </c>
      <c r="J577" s="748">
        <v>0</v>
      </c>
      <c r="K577" s="748">
        <v>0</v>
      </c>
    </row>
    <row r="578" spans="3:18" ht="18.75">
      <c r="C578" s="176"/>
      <c r="D578" s="755" t="s">
        <v>1339</v>
      </c>
      <c r="E578" s="322"/>
      <c r="F578" s="322"/>
      <c r="G578" s="322"/>
      <c r="H578" s="322"/>
      <c r="I578" s="322"/>
      <c r="J578" s="322"/>
      <c r="K578" s="322"/>
    </row>
    <row r="579" spans="3:18" ht="18.75">
      <c r="E579" s="748">
        <v>0</v>
      </c>
      <c r="F579" s="748">
        <v>0</v>
      </c>
      <c r="G579" s="748">
        <v>0</v>
      </c>
      <c r="H579" s="748">
        <v>0</v>
      </c>
      <c r="I579" s="748">
        <v>0</v>
      </c>
      <c r="J579" s="748">
        <v>0</v>
      </c>
      <c r="K579" s="748">
        <v>0</v>
      </c>
    </row>
    <row r="580" spans="3:18" ht="18.75">
      <c r="C580" s="176"/>
      <c r="D580" s="755" t="s">
        <v>1339</v>
      </c>
      <c r="E580" s="322"/>
      <c r="F580" s="322"/>
      <c r="G580" s="322"/>
      <c r="H580" s="322"/>
      <c r="I580" s="322"/>
      <c r="J580" s="322"/>
      <c r="K580" s="322"/>
    </row>
    <row r="581" spans="3:18" ht="18.75">
      <c r="E581" s="748">
        <v>0</v>
      </c>
      <c r="F581" s="748">
        <v>0</v>
      </c>
      <c r="G581" s="748">
        <v>0</v>
      </c>
      <c r="H581" s="748">
        <v>0</v>
      </c>
      <c r="I581" s="748">
        <v>0</v>
      </c>
      <c r="J581" s="748">
        <v>0</v>
      </c>
      <c r="K581" s="748">
        <v>0</v>
      </c>
    </row>
    <row r="582" spans="3:18" ht="18.75">
      <c r="C582" s="176"/>
      <c r="D582" s="755" t="s">
        <v>1339</v>
      </c>
      <c r="E582" s="322"/>
      <c r="F582" s="322"/>
      <c r="G582" s="322"/>
      <c r="H582" s="322"/>
      <c r="I582" s="322"/>
      <c r="J582" s="322"/>
      <c r="K582" s="322"/>
    </row>
    <row r="583" spans="3:18" ht="18.75">
      <c r="E583" s="748">
        <v>0</v>
      </c>
      <c r="F583" s="748">
        <v>0</v>
      </c>
      <c r="G583" s="748">
        <v>0</v>
      </c>
      <c r="H583" s="748">
        <v>0</v>
      </c>
      <c r="I583" s="748">
        <v>0</v>
      </c>
      <c r="J583" s="748">
        <v>0</v>
      </c>
      <c r="K583" s="748">
        <v>0</v>
      </c>
    </row>
    <row r="584" spans="3:18" ht="18.75">
      <c r="C584" s="176"/>
      <c r="D584" s="755" t="s">
        <v>1339</v>
      </c>
      <c r="E584" s="322"/>
      <c r="F584" s="322"/>
      <c r="G584" s="322"/>
      <c r="H584" s="322"/>
      <c r="I584" s="322"/>
      <c r="J584" s="322"/>
      <c r="K584" s="322"/>
    </row>
    <row r="585" spans="3:18" ht="18.75">
      <c r="E585" s="748">
        <v>0</v>
      </c>
      <c r="F585" s="748">
        <v>0</v>
      </c>
      <c r="G585" s="748">
        <v>0</v>
      </c>
      <c r="H585" s="748">
        <v>0</v>
      </c>
      <c r="I585" s="748">
        <v>0</v>
      </c>
      <c r="J585" s="748">
        <v>0</v>
      </c>
      <c r="K585" s="748">
        <v>0</v>
      </c>
    </row>
    <row r="586" spans="3:18" ht="18.75">
      <c r="C586" s="176"/>
      <c r="D586" s="755" t="s">
        <v>1339</v>
      </c>
      <c r="E586" s="322"/>
      <c r="F586" s="322"/>
      <c r="G586" s="322"/>
      <c r="H586" s="322"/>
      <c r="I586" s="322"/>
      <c r="J586" s="322"/>
      <c r="K586" s="322"/>
    </row>
    <row r="587" spans="3:18" ht="18.75">
      <c r="E587" s="748">
        <v>0</v>
      </c>
      <c r="F587" s="748">
        <v>0</v>
      </c>
      <c r="G587" s="748">
        <v>0</v>
      </c>
      <c r="H587" s="748">
        <v>0</v>
      </c>
      <c r="I587" s="748">
        <v>0</v>
      </c>
      <c r="J587" s="748">
        <v>0</v>
      </c>
      <c r="K587" s="748">
        <v>0</v>
      </c>
    </row>
    <row r="589" spans="3:18" ht="18.75">
      <c r="D589" s="3" t="s">
        <v>1378</v>
      </c>
      <c r="E589" s="313">
        <v>0</v>
      </c>
      <c r="F589" s="313">
        <v>0</v>
      </c>
      <c r="G589" s="313">
        <v>0</v>
      </c>
      <c r="H589" s="313">
        <v>0</v>
      </c>
      <c r="I589" s="313">
        <v>0</v>
      </c>
      <c r="J589" s="313">
        <v>0</v>
      </c>
      <c r="K589" s="313">
        <v>0</v>
      </c>
    </row>
    <row r="590" spans="3:18" ht="18.75">
      <c r="D590" s="3" t="s">
        <v>1379</v>
      </c>
      <c r="E590" s="313">
        <v>0</v>
      </c>
      <c r="F590" s="313">
        <v>0</v>
      </c>
      <c r="G590" s="313">
        <v>0</v>
      </c>
      <c r="H590" s="313">
        <v>0</v>
      </c>
      <c r="I590" s="313">
        <v>0</v>
      </c>
      <c r="J590" s="313">
        <v>0</v>
      </c>
      <c r="K590" s="313">
        <v>0</v>
      </c>
    </row>
    <row r="591" spans="3:18">
      <c r="D591" s="3"/>
      <c r="E591" s="96"/>
      <c r="F591" s="96"/>
      <c r="G591" s="96"/>
      <c r="H591" s="96"/>
      <c r="I591" s="96"/>
      <c r="J591" s="96"/>
      <c r="K591" s="96"/>
      <c r="M591" s="1004" t="s">
        <v>97</v>
      </c>
      <c r="N591" s="1004"/>
      <c r="O591" s="1004"/>
      <c r="P591" s="1004"/>
      <c r="Q591" s="1004"/>
      <c r="R591" s="1004"/>
    </row>
    <row r="592" spans="3:18">
      <c r="E592" s="75">
        <v>2024</v>
      </c>
      <c r="F592" s="75">
        <v>2025</v>
      </c>
      <c r="G592" s="75">
        <v>2026</v>
      </c>
      <c r="H592" s="75">
        <v>2027</v>
      </c>
      <c r="I592" s="75">
        <v>2028</v>
      </c>
      <c r="J592" s="75">
        <v>2029</v>
      </c>
      <c r="K592" s="75">
        <v>2030</v>
      </c>
      <c r="M592" s="8">
        <v>2025</v>
      </c>
      <c r="N592" s="8">
        <v>2026</v>
      </c>
      <c r="O592" s="8">
        <v>2027</v>
      </c>
      <c r="P592" s="8">
        <v>2028</v>
      </c>
      <c r="Q592" s="8">
        <v>2029</v>
      </c>
      <c r="R592" s="8">
        <v>2030</v>
      </c>
    </row>
    <row r="593" spans="2:18">
      <c r="B593" s="130"/>
      <c r="C593" t="s">
        <v>1235</v>
      </c>
      <c r="D593" s="742" t="s">
        <v>1077</v>
      </c>
      <c r="E593" s="740">
        <v>0</v>
      </c>
      <c r="F593" s="179">
        <v>0</v>
      </c>
      <c r="G593" s="179">
        <v>0</v>
      </c>
      <c r="H593" s="179">
        <v>0</v>
      </c>
      <c r="I593" s="179">
        <v>0</v>
      </c>
      <c r="J593" s="179">
        <v>0</v>
      </c>
      <c r="K593" s="179">
        <v>0</v>
      </c>
      <c r="M593" s="63">
        <v>0.03</v>
      </c>
      <c r="N593" s="181">
        <v>0.03</v>
      </c>
      <c r="O593" s="181">
        <v>0.03</v>
      </c>
      <c r="P593" s="181">
        <v>0.03</v>
      </c>
      <c r="Q593" s="181">
        <v>0.03</v>
      </c>
      <c r="R593" s="181">
        <v>0.03</v>
      </c>
    </row>
    <row r="594" spans="2:18">
      <c r="B594" s="130"/>
      <c r="C594" t="s">
        <v>1235</v>
      </c>
      <c r="D594" s="742" t="s">
        <v>1018</v>
      </c>
      <c r="E594" s="741"/>
      <c r="F594" s="741"/>
      <c r="G594" s="741"/>
      <c r="H594" s="741"/>
      <c r="I594" s="741"/>
      <c r="J594" s="741"/>
      <c r="K594" s="741"/>
      <c r="M594" s="63">
        <v>0.03</v>
      </c>
      <c r="N594" s="181">
        <v>0.03</v>
      </c>
      <c r="O594" s="181">
        <v>0.03</v>
      </c>
      <c r="P594" s="181">
        <v>0.03</v>
      </c>
      <c r="Q594" s="181">
        <v>0.03</v>
      </c>
      <c r="R594" s="181">
        <v>0.03</v>
      </c>
    </row>
    <row r="595" spans="2:18">
      <c r="B595" s="130"/>
      <c r="C595" t="s">
        <v>1235</v>
      </c>
      <c r="D595" s="742" t="s">
        <v>1018</v>
      </c>
      <c r="E595" s="741"/>
      <c r="F595" s="741"/>
      <c r="G595" s="741"/>
      <c r="H595" s="741"/>
      <c r="I595" s="741"/>
      <c r="J595" s="741"/>
      <c r="K595" s="741"/>
      <c r="M595" s="63">
        <v>0.03</v>
      </c>
      <c r="N595" s="181">
        <v>0.03</v>
      </c>
      <c r="O595" s="181">
        <v>0.03</v>
      </c>
      <c r="P595" s="181">
        <v>0.03</v>
      </c>
      <c r="Q595" s="181">
        <v>0.03</v>
      </c>
      <c r="R595" s="181">
        <v>0.03</v>
      </c>
    </row>
    <row r="596" spans="2:18">
      <c r="B596" s="130"/>
      <c r="C596" t="s">
        <v>1235</v>
      </c>
      <c r="D596" s="742" t="s">
        <v>1018</v>
      </c>
      <c r="E596" s="741"/>
      <c r="F596" s="741"/>
      <c r="G596" s="741"/>
      <c r="H596" s="741"/>
      <c r="I596" s="741"/>
      <c r="J596" s="741"/>
      <c r="K596" s="741"/>
      <c r="M596" s="63">
        <v>0.03</v>
      </c>
      <c r="N596" s="181">
        <v>0.03</v>
      </c>
      <c r="O596" s="181">
        <v>0.03</v>
      </c>
      <c r="P596" s="181">
        <v>0.03</v>
      </c>
      <c r="Q596" s="181">
        <v>0.03</v>
      </c>
      <c r="R596" s="181">
        <v>0.03</v>
      </c>
    </row>
    <row r="597" spans="2:18">
      <c r="B597" s="130"/>
      <c r="C597" t="s">
        <v>1235</v>
      </c>
      <c r="D597" s="742" t="s">
        <v>1018</v>
      </c>
      <c r="E597" s="741"/>
      <c r="F597" s="741"/>
      <c r="G597" s="741"/>
      <c r="H597" s="741"/>
      <c r="I597" s="741"/>
      <c r="J597" s="741"/>
      <c r="K597" s="741"/>
      <c r="M597" s="63">
        <v>0.03</v>
      </c>
      <c r="N597" s="181">
        <v>0.03</v>
      </c>
      <c r="O597" s="181">
        <v>0.03</v>
      </c>
      <c r="P597" s="181">
        <v>0.03</v>
      </c>
      <c r="Q597" s="181">
        <v>0.03</v>
      </c>
      <c r="R597" s="181">
        <v>0.03</v>
      </c>
    </row>
    <row r="598" spans="2:18" ht="18.75">
      <c r="C598" t="s">
        <v>269</v>
      </c>
      <c r="D598" s="3" t="s">
        <v>1380</v>
      </c>
      <c r="E598" s="312">
        <v>0</v>
      </c>
      <c r="F598" s="312">
        <v>0</v>
      </c>
      <c r="G598" s="312">
        <v>0</v>
      </c>
      <c r="H598" s="312">
        <v>0</v>
      </c>
      <c r="I598" s="312">
        <v>0</v>
      </c>
      <c r="J598" s="312">
        <v>0</v>
      </c>
      <c r="K598" s="312">
        <v>0</v>
      </c>
    </row>
    <row r="599" spans="2:18">
      <c r="D599" s="3"/>
      <c r="E599" s="88"/>
      <c r="F599" s="7"/>
      <c r="G599" s="7"/>
      <c r="H599" s="7"/>
      <c r="I599" s="7"/>
      <c r="J599" s="7"/>
      <c r="K599" s="7"/>
    </row>
    <row r="600" spans="2:18">
      <c r="E600" s="9"/>
      <c r="F600" s="9"/>
      <c r="G600" s="9"/>
      <c r="H600" s="9"/>
      <c r="I600" s="9"/>
      <c r="J600" s="9"/>
      <c r="K600" s="9"/>
    </row>
    <row r="601" spans="2:18" ht="18.75">
      <c r="B601" s="90"/>
      <c r="C601" s="90"/>
      <c r="D601" s="91" t="s">
        <v>159</v>
      </c>
      <c r="E601" s="92">
        <v>0</v>
      </c>
      <c r="F601" s="92">
        <v>0</v>
      </c>
      <c r="G601" s="92">
        <v>0</v>
      </c>
      <c r="H601" s="92">
        <v>0</v>
      </c>
      <c r="I601" s="92">
        <v>0</v>
      </c>
      <c r="J601" s="92">
        <v>0</v>
      </c>
      <c r="K601" s="92">
        <v>0</v>
      </c>
    </row>
    <row r="602" spans="2:18" ht="18.75">
      <c r="B602" s="93"/>
      <c r="C602" s="93"/>
      <c r="D602" s="22"/>
      <c r="E602" s="94"/>
      <c r="F602" s="95"/>
      <c r="G602" s="95"/>
      <c r="H602" s="95"/>
      <c r="I602" s="95"/>
      <c r="J602" s="95"/>
      <c r="K602" s="95"/>
    </row>
    <row r="603" spans="2:18">
      <c r="D603" s="3"/>
      <c r="E603" s="88"/>
      <c r="F603" s="7"/>
      <c r="G603" s="7"/>
      <c r="H603" s="7"/>
      <c r="I603" s="7"/>
      <c r="J603" s="7"/>
      <c r="K603" s="7"/>
    </row>
    <row r="605" spans="2:18">
      <c r="B605" s="102"/>
      <c r="C605" s="102"/>
      <c r="D605" s="103"/>
      <c r="E605" s="104"/>
      <c r="F605" s="105"/>
      <c r="G605" s="105"/>
      <c r="H605" s="105"/>
      <c r="I605" s="105"/>
      <c r="J605" s="105"/>
      <c r="K605" s="105"/>
    </row>
  </sheetData>
  <pageMargins left="0.7" right="0.7" top="0.75" bottom="0.75" header="0.3" footer="0.3"/>
  <pageSetup scale="10" orientation="portrait" r:id="rId1"/>
  <headerFooter>
    <oddFooter>&amp;C&amp;P</oddFooter>
  </headerFooter>
  <rowBreaks count="20" manualBreakCount="20">
    <brk id="63" max="16383" man="1"/>
    <brk id="138" min="1" max="10" man="1"/>
    <brk id="173" min="1" max="10" man="1"/>
    <brk id="207" min="1" max="10" man="1"/>
    <brk id="237" min="1" max="10" man="1"/>
    <brk id="239" min="1" max="10" man="1"/>
    <brk id="267" min="1" max="10" man="1"/>
    <brk id="293" max="16383" man="1"/>
    <brk id="319" min="1" max="10" man="1"/>
    <brk id="320" min="1" max="10" man="1"/>
    <brk id="321" max="16383" man="1"/>
    <brk id="352" min="1" max="10" man="1"/>
    <brk id="353" min="1" max="10" man="1"/>
    <brk id="392" min="1" max="10" man="1"/>
    <brk id="424" min="1" max="10" man="1"/>
    <brk id="453" min="1" max="10" man="1"/>
    <brk id="484" min="1" max="10" man="1"/>
    <brk id="485" min="1" max="10" man="1"/>
    <brk id="520" min="1" max="10" man="1"/>
    <brk id="571" min="1" max="10" man="1"/>
  </rowBreaks>
  <colBreaks count="1" manualBreakCount="1">
    <brk id="11" max="1048575" man="1"/>
  </col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106"/>
  <sheetViews>
    <sheetView topLeftCell="B1" zoomScale="70" zoomScaleNormal="70" zoomScaleSheetLayoutView="20" workbookViewId="0">
      <selection activeCell="C10" sqref="C10"/>
    </sheetView>
  </sheetViews>
  <sheetFormatPr defaultColWidth="9.125" defaultRowHeight="15.75"/>
  <cols>
    <col min="1" max="1" width="28.625" customWidth="1"/>
    <col min="2" max="2" width="15.625" customWidth="1"/>
    <col min="3" max="3" width="39.5" customWidth="1"/>
    <col min="4" max="4" width="17.625" customWidth="1"/>
    <col min="5" max="5" width="28.625" customWidth="1"/>
    <col min="6" max="6" width="18.125" customWidth="1"/>
    <col min="7" max="7" width="18.625" customWidth="1"/>
    <col min="8" max="8" width="19.125" customWidth="1"/>
    <col min="9" max="9" width="20.625" customWidth="1"/>
    <col min="10" max="13" width="18.125" bestFit="1" customWidth="1"/>
    <col min="14" max="14" width="14.125" customWidth="1"/>
    <col min="15" max="15" width="19.125" customWidth="1"/>
    <col min="16" max="16" width="16" customWidth="1"/>
    <col min="17" max="17" width="14" customWidth="1"/>
    <col min="18" max="18" width="12.625" customWidth="1"/>
    <col min="19" max="19" width="19.125" bestFit="1" customWidth="1"/>
    <col min="20" max="20" width="12.125" customWidth="1"/>
    <col min="21" max="21" width="14.625" customWidth="1"/>
    <col min="22" max="22" width="13.5" bestFit="1" customWidth="1"/>
    <col min="23" max="23" width="13.625" customWidth="1"/>
    <col min="24" max="24" width="12.625" customWidth="1"/>
    <col min="25" max="25" width="14" customWidth="1"/>
    <col min="26" max="28" width="17.625" customWidth="1"/>
    <col min="29" max="29" width="20" customWidth="1"/>
    <col min="30" max="30" width="12.5" customWidth="1"/>
    <col min="31" max="31" width="14.625" bestFit="1" customWidth="1"/>
    <col min="32" max="32" width="19.125" bestFit="1" customWidth="1"/>
    <col min="33" max="33" width="13.5" customWidth="1"/>
    <col min="34" max="34" width="13.5" bestFit="1" customWidth="1"/>
    <col min="35" max="35" width="20.125" customWidth="1"/>
    <col min="36" max="36" width="20.625" customWidth="1"/>
    <col min="37" max="37" width="26.625" customWidth="1"/>
    <col min="38" max="38" width="21.625" bestFit="1" customWidth="1"/>
    <col min="39" max="39" width="22.125" customWidth="1"/>
    <col min="40" max="40" width="12.625" bestFit="1" customWidth="1"/>
    <col min="41" max="41" width="12.5" customWidth="1"/>
    <col min="42" max="42" width="13.625" customWidth="1"/>
    <col min="43" max="43" width="10.5" customWidth="1"/>
    <col min="44" max="44" width="9.125" customWidth="1"/>
    <col min="45" max="45" width="10.625" customWidth="1"/>
    <col min="47" max="47" width="17.625" customWidth="1"/>
    <col min="48" max="48" width="13.625" customWidth="1"/>
    <col min="50" max="50" width="14.625" customWidth="1"/>
    <col min="51" max="51" width="9.625" customWidth="1"/>
    <col min="54" max="54" width="11.125" bestFit="1" customWidth="1"/>
    <col min="59" max="59" width="11.125" bestFit="1" customWidth="1"/>
    <col min="66" max="66" width="8.625" customWidth="1"/>
    <col min="68" max="68" width="9.625" customWidth="1"/>
    <col min="70" max="70" width="9" customWidth="1"/>
  </cols>
  <sheetData>
    <row r="1" spans="1:19" ht="31.5">
      <c r="A1" s="455" t="s">
        <v>804</v>
      </c>
      <c r="E1" s="874">
        <v>2022</v>
      </c>
      <c r="F1" s="874">
        <v>2023</v>
      </c>
      <c r="G1" s="874">
        <v>2024</v>
      </c>
      <c r="H1" s="874">
        <v>2025</v>
      </c>
      <c r="I1" s="874">
        <v>2026</v>
      </c>
      <c r="J1" s="874">
        <v>2027</v>
      </c>
      <c r="K1" s="874">
        <v>2028</v>
      </c>
      <c r="L1" s="874">
        <v>2029</v>
      </c>
      <c r="M1" s="874">
        <v>2030</v>
      </c>
    </row>
    <row r="2" spans="1:19" ht="26.25" customHeight="1">
      <c r="A2" s="202"/>
      <c r="D2" s="430"/>
      <c r="E2" s="884" t="s">
        <v>1225</v>
      </c>
      <c r="F2" s="818">
        <v>6.6000000000000003E-2</v>
      </c>
      <c r="G2" s="818">
        <v>5.5E-2</v>
      </c>
      <c r="H2" s="818">
        <v>4.4999999999999998E-2</v>
      </c>
      <c r="I2" s="818">
        <v>4.4999999999999998E-2</v>
      </c>
      <c r="J2" s="818">
        <v>3.5000000000000003E-2</v>
      </c>
      <c r="K2" s="818">
        <v>3.5000000000000003E-2</v>
      </c>
      <c r="L2" s="818">
        <v>3.5000000000000003E-2</v>
      </c>
      <c r="M2" s="818">
        <v>3.5000000000000003E-2</v>
      </c>
    </row>
    <row r="3" spans="1:19" ht="26.25" customHeight="1">
      <c r="A3" s="202"/>
      <c r="D3" s="256" t="s">
        <v>1231</v>
      </c>
      <c r="E3" s="948">
        <v>8862</v>
      </c>
      <c r="F3" s="875">
        <v>9446.8919999999998</v>
      </c>
      <c r="G3" s="875">
        <v>9966.4710599999999</v>
      </c>
      <c r="H3" s="875">
        <v>10414.962257699999</v>
      </c>
      <c r="I3" s="875">
        <v>10883.635559296499</v>
      </c>
      <c r="J3" s="875">
        <v>11264.562803871875</v>
      </c>
      <c r="K3" s="876">
        <v>11658.82250200739</v>
      </c>
      <c r="L3" s="875">
        <v>12066.881289577648</v>
      </c>
      <c r="M3" s="875">
        <v>12489.222134712865</v>
      </c>
    </row>
    <row r="4" spans="1:19" ht="26.25" customHeight="1">
      <c r="A4" s="202"/>
      <c r="G4" s="573"/>
      <c r="H4" s="573"/>
      <c r="I4" s="573"/>
      <c r="J4" s="573"/>
      <c r="K4" s="573"/>
      <c r="L4" s="573"/>
      <c r="M4" s="573"/>
    </row>
    <row r="5" spans="1:19" ht="26.25" customHeight="1">
      <c r="A5" s="202"/>
      <c r="D5" s="827" t="s">
        <v>1224</v>
      </c>
      <c r="F5" s="818">
        <v>0</v>
      </c>
      <c r="G5" s="818">
        <v>0</v>
      </c>
      <c r="H5" s="818">
        <v>1.4999999999999999E-2</v>
      </c>
      <c r="I5" s="818">
        <v>1.4999999999999999E-2</v>
      </c>
      <c r="J5" s="818">
        <v>1.4999999999999999E-2</v>
      </c>
      <c r="K5" s="818">
        <v>7.7939434507704472E-3</v>
      </c>
      <c r="L5" s="818">
        <v>0</v>
      </c>
      <c r="M5" s="818">
        <v>0</v>
      </c>
    </row>
    <row r="6" spans="1:19" ht="26.25" customHeight="1">
      <c r="A6" s="202"/>
      <c r="E6" s="884" t="s">
        <v>1226</v>
      </c>
      <c r="F6" s="818">
        <v>0.05</v>
      </c>
      <c r="G6" s="818">
        <v>5.5E-2</v>
      </c>
      <c r="H6" s="818">
        <v>0.06</v>
      </c>
      <c r="I6" s="818">
        <v>0.06</v>
      </c>
      <c r="J6" s="818">
        <v>0.05</v>
      </c>
      <c r="K6" s="818">
        <v>4.279394345077045E-2</v>
      </c>
      <c r="L6" s="818">
        <v>3.5000000000000003E-2</v>
      </c>
      <c r="M6" s="818">
        <v>3.5000000000000003E-2</v>
      </c>
    </row>
    <row r="7" spans="1:19" ht="26.25" customHeight="1">
      <c r="A7" s="202"/>
      <c r="D7" s="256" t="s">
        <v>571</v>
      </c>
      <c r="E7" s="840">
        <v>8555</v>
      </c>
      <c r="F7" s="875">
        <v>8982.75</v>
      </c>
      <c r="G7" s="875">
        <v>9476.8012499999986</v>
      </c>
      <c r="H7" s="875">
        <v>10045.409324999999</v>
      </c>
      <c r="I7" s="875">
        <v>10648.133884499999</v>
      </c>
      <c r="J7" s="875">
        <v>11180.540578725</v>
      </c>
      <c r="K7" s="876">
        <v>11659.000000000002</v>
      </c>
      <c r="L7" s="875">
        <v>12067.065000000001</v>
      </c>
      <c r="M7" s="875">
        <v>12489.412274999999</v>
      </c>
      <c r="Q7" s="785" t="s">
        <v>1107</v>
      </c>
      <c r="R7" s="785" t="s">
        <v>1108</v>
      </c>
    </row>
    <row r="8" spans="1:19" ht="27.75" customHeight="1">
      <c r="D8" s="256" t="s">
        <v>1230</v>
      </c>
      <c r="E8" s="840">
        <v>8134</v>
      </c>
      <c r="H8" s="203"/>
      <c r="I8" s="203"/>
      <c r="J8" s="203"/>
      <c r="K8" s="877" t="s">
        <v>1222</v>
      </c>
      <c r="L8" s="203"/>
      <c r="Q8" s="289">
        <v>0</v>
      </c>
      <c r="R8" s="289">
        <v>41850</v>
      </c>
      <c r="S8" s="289">
        <v>41850</v>
      </c>
    </row>
    <row r="9" spans="1:19" ht="27.75" customHeight="1">
      <c r="D9" s="918"/>
      <c r="E9" s="434"/>
      <c r="F9" s="434"/>
      <c r="G9" s="434"/>
      <c r="H9" s="1049">
        <f>+H5</f>
        <v>1.4999999999999999E-2</v>
      </c>
      <c r="I9" s="1049">
        <f t="shared" ref="I9:M9" si="0">+I5</f>
        <v>1.4999999999999999E-2</v>
      </c>
      <c r="J9" s="1049">
        <f t="shared" si="0"/>
        <v>1.4999999999999999E-2</v>
      </c>
      <c r="K9" s="1049">
        <f t="shared" si="0"/>
        <v>7.7939434507704472E-3</v>
      </c>
      <c r="L9" s="1049">
        <f t="shared" si="0"/>
        <v>0</v>
      </c>
      <c r="M9" s="1049">
        <f t="shared" si="0"/>
        <v>0</v>
      </c>
      <c r="Q9" s="800">
        <v>0.08</v>
      </c>
      <c r="R9" s="800">
        <v>0.08</v>
      </c>
      <c r="S9" s="800">
        <v>0.08</v>
      </c>
    </row>
    <row r="10" spans="1:19" ht="27.75" customHeight="1">
      <c r="F10" t="s">
        <v>1388</v>
      </c>
      <c r="H10" s="366">
        <f>+H9+G9</f>
        <v>1.4999999999999999E-2</v>
      </c>
      <c r="I10" s="366">
        <f>+I9+H9</f>
        <v>0.03</v>
      </c>
      <c r="J10" s="366">
        <f>+J9+I10</f>
        <v>4.4999999999999998E-2</v>
      </c>
      <c r="K10" s="366">
        <f>+K9+J10</f>
        <v>5.2793943450770445E-2</v>
      </c>
      <c r="L10" s="366">
        <f>+K10</f>
        <v>5.2793943450770445E-2</v>
      </c>
      <c r="M10" s="366">
        <f>+L10</f>
        <v>5.2793943450770445E-2</v>
      </c>
      <c r="N10" s="366">
        <v>6.8400000000000002E-2</v>
      </c>
      <c r="O10" s="366">
        <f>+N10-M10</f>
        <v>1.5606056549229558E-2</v>
      </c>
      <c r="Q10" s="289">
        <v>0</v>
      </c>
      <c r="R10" s="289">
        <v>45198</v>
      </c>
      <c r="S10" s="289">
        <v>45198</v>
      </c>
    </row>
    <row r="11" spans="1:19" ht="27.75" customHeight="1">
      <c r="C11" t="s">
        <v>1392</v>
      </c>
      <c r="E11" s="1048" t="s">
        <v>1383</v>
      </c>
      <c r="F11" s="1085">
        <f>SUM(H11:M11)</f>
        <v>7826789.9454231802</v>
      </c>
      <c r="G11" s="77"/>
      <c r="H11" s="133">
        <f>+H9*H12</f>
        <v>454152.12156625587</v>
      </c>
      <c r="I11" s="133">
        <f>+I10*I12</f>
        <v>921928.8067794994</v>
      </c>
      <c r="J11" s="133">
        <f>+J10*J12</f>
        <v>1403943.161003845</v>
      </c>
      <c r="K11" s="133">
        <f>+K10*K12</f>
        <v>1672551.7907845555</v>
      </c>
      <c r="L11" s="133">
        <f>+L10*L12</f>
        <v>1686732.6995955873</v>
      </c>
      <c r="M11" s="133">
        <f>+M10*M12</f>
        <v>1687481.3656934374</v>
      </c>
    </row>
    <row r="12" spans="1:19" ht="27.75" customHeight="1">
      <c r="F12" s="1086" t="s">
        <v>1389</v>
      </c>
      <c r="G12" s="13"/>
      <c r="H12" s="13">
        <f>+(EDBCALC!$AE$57+G11)</f>
        <v>30276808.10441706</v>
      </c>
      <c r="I12" s="13">
        <f>+(EDBCALC!$AE$57+H11)</f>
        <v>30730960.225983314</v>
      </c>
      <c r="J12" s="13">
        <f>+(EDBCALC!$AE$57+I11)</f>
        <v>31198736.91119656</v>
      </c>
      <c r="K12" s="13">
        <f>+(EDBCALC!$AE$57+J11)</f>
        <v>31680751.265420906</v>
      </c>
      <c r="L12" s="13">
        <f>+(EDBCALC!$AE$57+K11)</f>
        <v>31949359.895201616</v>
      </c>
      <c r="M12" s="13">
        <f>+(EDBCALC!$AE$57+L11)</f>
        <v>31963540.804012649</v>
      </c>
    </row>
    <row r="13" spans="1:19" ht="27.75" customHeight="1">
      <c r="E13" t="s">
        <v>1393</v>
      </c>
      <c r="F13" s="1085">
        <f>SUM(H13:M13)</f>
        <v>3559224.2299165139</v>
      </c>
      <c r="G13" s="799">
        <f>+EDBCALC!$AD$258</f>
        <v>593204.03831941891</v>
      </c>
      <c r="H13" s="799">
        <f>+EDBCALC!$AD$258</f>
        <v>593204.03831941891</v>
      </c>
      <c r="I13" s="799">
        <f>+EDBCALC!$AD$258</f>
        <v>593204.03831941891</v>
      </c>
      <c r="J13" s="799">
        <f>+EDBCALC!$AD$258</f>
        <v>593204.03831941891</v>
      </c>
      <c r="K13" s="799">
        <f>+EDBCALC!$AD$258</f>
        <v>593204.03831941891</v>
      </c>
      <c r="L13" s="799">
        <f>+EDBCALC!$AD$258</f>
        <v>593204.03831941891</v>
      </c>
      <c r="M13" s="799">
        <f>+EDBCALC!$AD$258</f>
        <v>593204.03831941891</v>
      </c>
    </row>
    <row r="14" spans="1:19" ht="27.75" customHeight="1"/>
    <row r="15" spans="1:19" ht="23.25">
      <c r="B15" s="747">
        <v>1</v>
      </c>
      <c r="C15" s="747">
        <v>2</v>
      </c>
      <c r="D15" s="747">
        <v>3</v>
      </c>
      <c r="E15" s="747">
        <v>4</v>
      </c>
      <c r="F15" s="747">
        <v>5</v>
      </c>
      <c r="G15" s="747">
        <v>6</v>
      </c>
      <c r="H15" s="747">
        <v>7</v>
      </c>
      <c r="I15" s="747">
        <v>8</v>
      </c>
      <c r="J15" s="747">
        <v>9</v>
      </c>
      <c r="K15" s="747">
        <v>10</v>
      </c>
      <c r="L15" s="747">
        <v>11</v>
      </c>
      <c r="M15" s="747">
        <v>12</v>
      </c>
    </row>
    <row r="16" spans="1:19" ht="36">
      <c r="B16" s="1007" t="s">
        <v>610</v>
      </c>
      <c r="C16" s="1007"/>
      <c r="D16" s="1007"/>
      <c r="E16" s="1007"/>
      <c r="G16" s="818">
        <v>5.5E-2</v>
      </c>
      <c r="H16" s="818">
        <v>0.06</v>
      </c>
      <c r="I16" s="818">
        <v>0.06</v>
      </c>
      <c r="J16" s="818">
        <v>0.05</v>
      </c>
      <c r="K16" s="818">
        <v>4.279394345077045E-2</v>
      </c>
      <c r="L16" s="818">
        <v>3.5000000000000003E-2</v>
      </c>
      <c r="M16" s="818">
        <v>3.5000000000000003E-2</v>
      </c>
      <c r="P16" s="841"/>
    </row>
    <row r="17" spans="1:17" ht="28.5">
      <c r="C17" s="1007" t="s">
        <v>1223</v>
      </c>
      <c r="D17" s="779">
        <v>9476.8012499999986</v>
      </c>
      <c r="H17" s="801"/>
      <c r="M17" s="135"/>
    </row>
    <row r="18" spans="1:17" ht="55.5" customHeight="1">
      <c r="B18" s="711" t="s">
        <v>639</v>
      </c>
      <c r="C18" s="711" t="s">
        <v>640</v>
      </c>
      <c r="D18" s="711"/>
      <c r="E18" s="711"/>
      <c r="F18" s="711" t="s">
        <v>701</v>
      </c>
      <c r="G18" s="745">
        <v>2024</v>
      </c>
      <c r="H18" s="745">
        <v>2025</v>
      </c>
      <c r="I18" s="745">
        <v>2026</v>
      </c>
      <c r="J18" s="745">
        <v>2027</v>
      </c>
      <c r="K18" s="745">
        <v>2028</v>
      </c>
      <c r="L18" s="745">
        <v>2029</v>
      </c>
      <c r="M18" s="745">
        <v>2030</v>
      </c>
    </row>
    <row r="19" spans="1:17" ht="28.5">
      <c r="A19" s="573">
        <v>107324.35874999998</v>
      </c>
      <c r="B19" s="710">
        <v>1</v>
      </c>
      <c r="C19" s="710" t="s">
        <v>692</v>
      </c>
      <c r="D19" s="878"/>
      <c r="E19" s="743">
        <v>107324.35874999998</v>
      </c>
      <c r="F19" s="744">
        <v>6</v>
      </c>
      <c r="G19" s="746">
        <v>17887.393124999999</v>
      </c>
      <c r="H19" s="746">
        <v>18960.6367125</v>
      </c>
      <c r="I19" s="746">
        <v>20098.27491525</v>
      </c>
      <c r="J19" s="746">
        <v>21103.1886610125</v>
      </c>
      <c r="K19" s="746">
        <v>22006.277323202808</v>
      </c>
      <c r="L19" s="746">
        <v>22776.497029514903</v>
      </c>
      <c r="M19" s="746">
        <v>23573.674425547924</v>
      </c>
      <c r="O19" s="434"/>
    </row>
    <row r="20" spans="1:17" ht="28.5">
      <c r="A20" s="573">
        <v>235683.91866753329</v>
      </c>
      <c r="B20" s="710">
        <v>2</v>
      </c>
      <c r="C20" s="710" t="s">
        <v>126</v>
      </c>
      <c r="D20" s="878"/>
      <c r="E20" s="743">
        <v>235683.91866753329</v>
      </c>
      <c r="F20" s="744">
        <v>1</v>
      </c>
      <c r="G20" s="746">
        <v>235683.91866753329</v>
      </c>
      <c r="H20" s="746">
        <v>249824.95378758531</v>
      </c>
      <c r="I20" s="746">
        <v>264814.45101484045</v>
      </c>
      <c r="J20" s="746">
        <v>278055.17356558249</v>
      </c>
      <c r="K20" s="746">
        <v>289954.25093934219</v>
      </c>
      <c r="L20" s="746">
        <v>300102.64972221915</v>
      </c>
      <c r="M20" s="746">
        <v>310606.2424624968</v>
      </c>
      <c r="O20" s="434"/>
    </row>
    <row r="21" spans="1:17" ht="29.85" customHeight="1">
      <c r="A21" s="573">
        <v>238171.31057897236</v>
      </c>
      <c r="B21" s="710">
        <v>5</v>
      </c>
      <c r="C21" s="710" t="s">
        <v>1050</v>
      </c>
      <c r="D21" s="878"/>
      <c r="E21" s="743">
        <v>238171.31057897236</v>
      </c>
      <c r="F21" s="744">
        <v>1</v>
      </c>
      <c r="G21" s="746">
        <v>238171.31057897236</v>
      </c>
      <c r="H21" s="746">
        <v>252461.58921371071</v>
      </c>
      <c r="I21" s="746">
        <v>267609.28456653334</v>
      </c>
      <c r="J21" s="746">
        <v>280989.74879486003</v>
      </c>
      <c r="K21" s="746">
        <v>293014.40821503347</v>
      </c>
      <c r="L21" s="746">
        <v>303269.9125025596</v>
      </c>
      <c r="M21" s="746">
        <v>313884.35944014916</v>
      </c>
      <c r="O21" s="434"/>
    </row>
    <row r="22" spans="1:17" ht="28.5">
      <c r="A22" s="573">
        <v>270727.7622758174</v>
      </c>
      <c r="B22" s="710">
        <v>10</v>
      </c>
      <c r="C22" s="710" t="s">
        <v>1054</v>
      </c>
      <c r="D22" s="878"/>
      <c r="E22" s="743">
        <v>270727.7622758174</v>
      </c>
      <c r="F22" s="744">
        <v>1</v>
      </c>
      <c r="G22" s="746">
        <v>270727.7622758174</v>
      </c>
      <c r="H22" s="746">
        <v>286971.42801236646</v>
      </c>
      <c r="I22" s="746">
        <v>304189.71369310847</v>
      </c>
      <c r="J22" s="746">
        <v>319399.1993777639</v>
      </c>
      <c r="K22" s="746">
        <v>333067.5506541573</v>
      </c>
      <c r="L22" s="746">
        <v>344724.9149270528</v>
      </c>
      <c r="M22" s="746">
        <v>356790.28694949963</v>
      </c>
      <c r="O22" s="434"/>
    </row>
    <row r="23" spans="1:17" ht="28.5">
      <c r="A23" s="573">
        <v>248735.89537150695</v>
      </c>
      <c r="B23" s="710">
        <v>15</v>
      </c>
      <c r="C23" s="710" t="s">
        <v>1053</v>
      </c>
      <c r="D23" s="878"/>
      <c r="E23" s="743">
        <v>248735.89537150695</v>
      </c>
      <c r="F23" s="744">
        <v>1</v>
      </c>
      <c r="G23" s="746">
        <v>248735.89537150695</v>
      </c>
      <c r="H23" s="746">
        <v>263660.0490937974</v>
      </c>
      <c r="I23" s="746">
        <v>279479.65203942527</v>
      </c>
      <c r="J23" s="746">
        <v>293453.63464139652</v>
      </c>
      <c r="K23" s="746">
        <v>306011.67288766353</v>
      </c>
      <c r="L23" s="746">
        <v>316722.08143873175</v>
      </c>
      <c r="M23" s="746">
        <v>327807.35428908735</v>
      </c>
      <c r="O23" s="434"/>
    </row>
    <row r="24" spans="1:17" ht="28.5">
      <c r="A24" s="573">
        <v>261578.25124084414</v>
      </c>
      <c r="B24" s="710">
        <v>20</v>
      </c>
      <c r="C24" s="710" t="s">
        <v>1051</v>
      </c>
      <c r="D24" s="878"/>
      <c r="E24" s="743">
        <v>261578.25124084414</v>
      </c>
      <c r="F24" s="744">
        <v>1</v>
      </c>
      <c r="G24" s="746">
        <v>261578.25124084414</v>
      </c>
      <c r="H24" s="746">
        <v>277272.94631529483</v>
      </c>
      <c r="I24" s="746">
        <v>293909.32309421251</v>
      </c>
      <c r="J24" s="746">
        <v>308604.78924892313</v>
      </c>
      <c r="K24" s="746">
        <v>321811.20514867851</v>
      </c>
      <c r="L24" s="746">
        <v>333074.5973288822</v>
      </c>
      <c r="M24" s="746">
        <v>344732.20823539305</v>
      </c>
      <c r="O24" s="434"/>
      <c r="Q24" s="13"/>
    </row>
    <row r="25" spans="1:17" ht="28.5">
      <c r="A25" s="573">
        <v>249304.45086812961</v>
      </c>
      <c r="B25" s="710">
        <v>25</v>
      </c>
      <c r="C25" s="710" t="s">
        <v>1052</v>
      </c>
      <c r="D25" s="878"/>
      <c r="E25" s="743">
        <v>249304.45086812961</v>
      </c>
      <c r="F25" s="744">
        <v>1</v>
      </c>
      <c r="G25" s="746">
        <v>249304.45086812961</v>
      </c>
      <c r="H25" s="746">
        <v>264262.71792021743</v>
      </c>
      <c r="I25" s="746">
        <v>280118.48099543049</v>
      </c>
      <c r="J25" s="746">
        <v>294124.40504520206</v>
      </c>
      <c r="K25" s="746">
        <v>306711.14820219798</v>
      </c>
      <c r="L25" s="746">
        <v>317446.03838927491</v>
      </c>
      <c r="M25" s="746">
        <v>328556.6497328995</v>
      </c>
      <c r="O25" s="434"/>
    </row>
    <row r="26" spans="1:17" ht="28.5">
      <c r="A26" s="573">
        <v>216967.05989820077</v>
      </c>
      <c r="B26" s="710">
        <v>30</v>
      </c>
      <c r="C26" s="710" t="s">
        <v>860</v>
      </c>
      <c r="D26" s="878"/>
      <c r="E26" s="743">
        <v>216967.05989820077</v>
      </c>
      <c r="F26" s="744">
        <v>1</v>
      </c>
      <c r="G26" s="746">
        <v>216967.05989820077</v>
      </c>
      <c r="H26" s="746">
        <v>229985.08349209282</v>
      </c>
      <c r="I26" s="746">
        <v>243784.1885016184</v>
      </c>
      <c r="J26" s="746">
        <v>255973.39792669931</v>
      </c>
      <c r="K26" s="746">
        <v>266927.50904247607</v>
      </c>
      <c r="L26" s="746">
        <v>276269.97185896273</v>
      </c>
      <c r="M26" s="746">
        <v>285939.42087402643</v>
      </c>
      <c r="O26" s="434"/>
    </row>
    <row r="27" spans="1:17" ht="28.5">
      <c r="A27" s="573">
        <v>1590087.6727590817</v>
      </c>
      <c r="B27" s="710">
        <v>35</v>
      </c>
      <c r="C27" s="710" t="s">
        <v>730</v>
      </c>
      <c r="D27" s="878"/>
      <c r="E27" s="743">
        <v>1590087.6727590817</v>
      </c>
      <c r="F27" s="744">
        <v>7</v>
      </c>
      <c r="G27" s="746">
        <v>227155.38182272596</v>
      </c>
      <c r="H27" s="746">
        <v>240784.70473208954</v>
      </c>
      <c r="I27" s="746">
        <v>255231.78701601492</v>
      </c>
      <c r="J27" s="746">
        <v>267993.37636681565</v>
      </c>
      <c r="K27" s="746">
        <v>279461.86976023822</v>
      </c>
      <c r="L27" s="746">
        <v>289243.03520184651</v>
      </c>
      <c r="M27" s="746">
        <v>299366.54143391113</v>
      </c>
      <c r="N27" t="s">
        <v>1305</v>
      </c>
      <c r="O27" s="434"/>
    </row>
    <row r="28" spans="1:17" ht="28.5">
      <c r="A28" s="573">
        <v>431483.66464748717</v>
      </c>
      <c r="B28" s="710">
        <v>40</v>
      </c>
      <c r="C28" s="710" t="s">
        <v>1055</v>
      </c>
      <c r="D28" s="878"/>
      <c r="E28" s="743">
        <v>431483.66464748717</v>
      </c>
      <c r="F28" s="744">
        <v>2</v>
      </c>
      <c r="G28" s="746">
        <v>215741.83232374358</v>
      </c>
      <c r="H28" s="746">
        <v>228686.34226316822</v>
      </c>
      <c r="I28" s="746">
        <v>242407.52279895832</v>
      </c>
      <c r="J28" s="746">
        <v>254527.89893890626</v>
      </c>
      <c r="K28" s="746">
        <v>265420.15145274124</v>
      </c>
      <c r="L28" s="746">
        <v>274709.85675358714</v>
      </c>
      <c r="M28" s="746">
        <v>284324.70173996268</v>
      </c>
      <c r="O28" s="434"/>
    </row>
    <row r="29" spans="1:17" ht="28.5">
      <c r="A29" s="573">
        <v>213984.42759950247</v>
      </c>
      <c r="B29" s="710">
        <v>45</v>
      </c>
      <c r="C29" s="710" t="s">
        <v>1056</v>
      </c>
      <c r="D29" s="878"/>
      <c r="E29" s="743">
        <v>213984.42759950247</v>
      </c>
      <c r="F29" s="744">
        <v>1</v>
      </c>
      <c r="G29" s="746">
        <v>213984.42759950247</v>
      </c>
      <c r="H29" s="746">
        <v>226823.49325547263</v>
      </c>
      <c r="I29" s="746">
        <v>240432.90285080101</v>
      </c>
      <c r="J29" s="746">
        <v>252454.54799334108</v>
      </c>
      <c r="K29" s="746">
        <v>263258.07364405796</v>
      </c>
      <c r="L29" s="746">
        <v>272472.10622159997</v>
      </c>
      <c r="M29" s="746">
        <v>282008.62993935595</v>
      </c>
      <c r="O29" s="434"/>
    </row>
    <row r="30" spans="1:17" ht="28.5">
      <c r="A30" s="573">
        <v>0</v>
      </c>
      <c r="B30" s="710">
        <v>50</v>
      </c>
      <c r="C30" s="710" t="s">
        <v>1057</v>
      </c>
      <c r="D30" s="878"/>
      <c r="E30" s="743">
        <v>0</v>
      </c>
      <c r="F30" s="744">
        <v>0</v>
      </c>
      <c r="G30" s="746">
        <v>0</v>
      </c>
      <c r="H30" s="746">
        <v>0</v>
      </c>
      <c r="I30" s="746">
        <v>0</v>
      </c>
      <c r="J30" s="746">
        <v>0</v>
      </c>
      <c r="K30" s="746">
        <v>0</v>
      </c>
      <c r="L30" s="746">
        <v>0</v>
      </c>
      <c r="M30" s="746">
        <v>0</v>
      </c>
      <c r="O30" s="434"/>
    </row>
    <row r="31" spans="1:17" ht="28.5">
      <c r="A31" s="573">
        <v>414519.19005767338</v>
      </c>
      <c r="B31" s="710">
        <v>55</v>
      </c>
      <c r="C31" s="710" t="s">
        <v>1058</v>
      </c>
      <c r="D31" s="878"/>
      <c r="E31" s="743">
        <v>414519.19005767338</v>
      </c>
      <c r="F31" s="744">
        <v>2</v>
      </c>
      <c r="G31" s="746">
        <v>207259.59502883669</v>
      </c>
      <c r="H31" s="746">
        <v>219695.1707305669</v>
      </c>
      <c r="I31" s="746">
        <v>232876.88097440093</v>
      </c>
      <c r="J31" s="746">
        <v>244520.72502312099</v>
      </c>
      <c r="K31" s="746">
        <v>254984.73110230183</v>
      </c>
      <c r="L31" s="746">
        <v>263909.19669088238</v>
      </c>
      <c r="M31" s="746">
        <v>273146.01857506327</v>
      </c>
      <c r="O31" s="434"/>
    </row>
    <row r="32" spans="1:17" ht="28.5">
      <c r="A32" s="573">
        <v>1412565.4285658565</v>
      </c>
      <c r="B32" s="710">
        <v>60</v>
      </c>
      <c r="C32" s="710" t="s">
        <v>1059</v>
      </c>
      <c r="D32" s="878"/>
      <c r="E32" s="743">
        <v>1412565.4285658565</v>
      </c>
      <c r="F32" s="744">
        <v>7</v>
      </c>
      <c r="G32" s="746">
        <v>201795.0612236938</v>
      </c>
      <c r="H32" s="746">
        <v>213902.76489711544</v>
      </c>
      <c r="I32" s="746">
        <v>226736.93079094237</v>
      </c>
      <c r="J32" s="746">
        <v>238073.77733048948</v>
      </c>
      <c r="K32" s="746">
        <v>248261.89309468176</v>
      </c>
      <c r="L32" s="746">
        <v>256951.05935299559</v>
      </c>
      <c r="M32" s="746">
        <v>265944.34643035044</v>
      </c>
      <c r="O32" s="434"/>
    </row>
    <row r="33" spans="1:15" ht="28.5">
      <c r="A33" s="573">
        <v>5929382.8881759671</v>
      </c>
      <c r="B33" s="710">
        <v>65</v>
      </c>
      <c r="C33" s="710" t="s">
        <v>1060</v>
      </c>
      <c r="D33" s="878"/>
      <c r="E33" s="743">
        <v>5929382.8881759671</v>
      </c>
      <c r="F33" s="744">
        <v>30</v>
      </c>
      <c r="G33" s="746">
        <v>197646.09627253225</v>
      </c>
      <c r="H33" s="746">
        <v>209504.86204888418</v>
      </c>
      <c r="I33" s="746">
        <v>222075.15377181725</v>
      </c>
      <c r="J33" s="746">
        <v>233178.91146040813</v>
      </c>
      <c r="K33" s="746">
        <v>243157.55661135705</v>
      </c>
      <c r="L33" s="746">
        <v>251668.07109275454</v>
      </c>
      <c r="M33" s="746">
        <v>260476.45358100094</v>
      </c>
      <c r="O33" s="434"/>
    </row>
    <row r="34" spans="1:15" ht="28.5">
      <c r="A34" s="573">
        <v>781462.60993933375</v>
      </c>
      <c r="B34" s="710">
        <v>70</v>
      </c>
      <c r="C34" s="710" t="s">
        <v>1061</v>
      </c>
      <c r="D34" s="878"/>
      <c r="E34" s="743">
        <v>781462.60993933375</v>
      </c>
      <c r="F34" s="744">
        <v>4</v>
      </c>
      <c r="G34" s="746">
        <v>195365.65248483344</v>
      </c>
      <c r="H34" s="746">
        <v>207087.59163392347</v>
      </c>
      <c r="I34" s="746">
        <v>219512.8471319589</v>
      </c>
      <c r="J34" s="746">
        <v>230488.48948855686</v>
      </c>
      <c r="K34" s="746">
        <v>240352.00087378366</v>
      </c>
      <c r="L34" s="746">
        <v>248764.32090436606</v>
      </c>
      <c r="M34" s="746">
        <v>257471.07213601886</v>
      </c>
      <c r="O34" s="434"/>
    </row>
    <row r="35" spans="1:15" ht="28.5">
      <c r="A35" s="573">
        <v>5405422.3395952247</v>
      </c>
      <c r="B35" s="710">
        <v>75</v>
      </c>
      <c r="C35" s="710" t="s">
        <v>1062</v>
      </c>
      <c r="D35" s="878"/>
      <c r="E35" s="743">
        <v>5405422.3395952247</v>
      </c>
      <c r="F35" s="744">
        <v>28</v>
      </c>
      <c r="G35" s="746">
        <v>193050.79784268659</v>
      </c>
      <c r="H35" s="746">
        <v>204633.84571324781</v>
      </c>
      <c r="I35" s="746">
        <v>216911.87645604269</v>
      </c>
      <c r="J35" s="746">
        <v>227757.47027884485</v>
      </c>
      <c r="K35" s="746">
        <v>237504.11058244828</v>
      </c>
      <c r="L35" s="746">
        <v>245816.75445283396</v>
      </c>
      <c r="M35" s="746">
        <v>254420.34085868314</v>
      </c>
      <c r="O35" s="434"/>
    </row>
    <row r="36" spans="1:15" ht="28.5">
      <c r="A36" s="573">
        <v>12376731.234175926</v>
      </c>
      <c r="B36" s="710">
        <v>80</v>
      </c>
      <c r="C36" s="710" t="s">
        <v>1063</v>
      </c>
      <c r="D36" s="878"/>
      <c r="E36" s="743">
        <v>12376731.234175926</v>
      </c>
      <c r="F36" s="744">
        <v>71</v>
      </c>
      <c r="G36" s="746">
        <v>174320.15822782993</v>
      </c>
      <c r="H36" s="746">
        <v>184779.36772149973</v>
      </c>
      <c r="I36" s="746">
        <v>195866.12978478972</v>
      </c>
      <c r="J36" s="746">
        <v>205659.43627402923</v>
      </c>
      <c r="K36" s="746">
        <v>214460.41456005737</v>
      </c>
      <c r="L36" s="746">
        <v>221966.52906965936</v>
      </c>
      <c r="M36" s="746">
        <v>229735.35758709742</v>
      </c>
      <c r="O36" s="434"/>
    </row>
    <row r="37" spans="1:15" ht="28.5">
      <c r="A37" s="573">
        <v>355900.57085762307</v>
      </c>
      <c r="B37" s="710">
        <v>85</v>
      </c>
      <c r="C37" s="710" t="s">
        <v>1281</v>
      </c>
      <c r="D37" s="878"/>
      <c r="E37" s="743">
        <v>355900.57085762307</v>
      </c>
      <c r="F37" s="744">
        <v>2</v>
      </c>
      <c r="G37" s="746">
        <v>177950.28542881153</v>
      </c>
      <c r="H37" s="746">
        <v>188627.30255454025</v>
      </c>
      <c r="I37" s="746">
        <v>199944.94070781267</v>
      </c>
      <c r="J37" s="746">
        <v>209942.18774320331</v>
      </c>
      <c r="K37" s="746">
        <v>218926.441853417</v>
      </c>
      <c r="L37" s="746">
        <v>226588.86731828656</v>
      </c>
      <c r="M37" s="746">
        <v>234519.47767442657</v>
      </c>
      <c r="O37" s="434"/>
    </row>
    <row r="38" spans="1:15" ht="28.5">
      <c r="A38" s="573">
        <v>339781.27096216887</v>
      </c>
      <c r="B38" s="710">
        <v>90</v>
      </c>
      <c r="C38" s="710" t="s">
        <v>1280</v>
      </c>
      <c r="D38" s="878"/>
      <c r="E38" s="743">
        <v>339781.27096216887</v>
      </c>
      <c r="F38" s="744">
        <v>2</v>
      </c>
      <c r="G38" s="746">
        <v>169890.63548108444</v>
      </c>
      <c r="H38" s="746">
        <v>180084.0736099495</v>
      </c>
      <c r="I38" s="746">
        <v>190889.11802654646</v>
      </c>
      <c r="J38" s="746">
        <v>200433.5739278738</v>
      </c>
      <c r="K38" s="746">
        <v>209010.91695617905</v>
      </c>
      <c r="L38" s="746">
        <v>216326.29904964528</v>
      </c>
      <c r="M38" s="746">
        <v>223897.71951638284</v>
      </c>
      <c r="O38" s="434"/>
    </row>
    <row r="39" spans="1:15" ht="28.5">
      <c r="A39" s="573">
        <v>226902.07309969899</v>
      </c>
      <c r="B39" s="710">
        <v>95</v>
      </c>
      <c r="C39" s="710" t="s">
        <v>1064</v>
      </c>
      <c r="D39" s="878"/>
      <c r="E39" s="743">
        <v>226902.07309969899</v>
      </c>
      <c r="F39" s="744">
        <v>1</v>
      </c>
      <c r="G39" s="746">
        <v>226902.07309969899</v>
      </c>
      <c r="H39" s="746">
        <v>240516.19748568092</v>
      </c>
      <c r="I39" s="746">
        <v>254947.16933482178</v>
      </c>
      <c r="J39" s="746">
        <v>267694.52780156286</v>
      </c>
      <c r="K39" s="746">
        <v>279150.23228638363</v>
      </c>
      <c r="L39" s="746">
        <v>288920.49041640706</v>
      </c>
      <c r="M39" s="746">
        <v>299032.70758098131</v>
      </c>
      <c r="O39" s="434"/>
    </row>
    <row r="40" spans="1:15" ht="28.5">
      <c r="A40" s="573">
        <v>267647.49217730144</v>
      </c>
      <c r="B40" s="710">
        <v>100</v>
      </c>
      <c r="C40" s="710" t="s">
        <v>1069</v>
      </c>
      <c r="D40" s="878"/>
      <c r="E40" s="743">
        <v>267647.49217730144</v>
      </c>
      <c r="F40" s="744">
        <v>2</v>
      </c>
      <c r="G40" s="746">
        <v>133823.74608865072</v>
      </c>
      <c r="H40" s="746">
        <v>141853.17085396976</v>
      </c>
      <c r="I40" s="746">
        <v>150364.36110520794</v>
      </c>
      <c r="J40" s="746">
        <v>157882.57916046833</v>
      </c>
      <c r="K40" s="746">
        <v>164638.9973249232</v>
      </c>
      <c r="L40" s="746">
        <v>170401.3622312955</v>
      </c>
      <c r="M40" s="746">
        <v>176365.40990939082</v>
      </c>
      <c r="O40" s="434"/>
    </row>
    <row r="41" spans="1:15" ht="28.5">
      <c r="A41" s="573">
        <v>0</v>
      </c>
      <c r="B41" s="710">
        <v>105</v>
      </c>
      <c r="C41" s="710">
        <v>0</v>
      </c>
      <c r="D41" s="878"/>
      <c r="E41" s="743">
        <v>0</v>
      </c>
      <c r="F41" s="744">
        <v>0</v>
      </c>
      <c r="G41" s="746">
        <v>0</v>
      </c>
      <c r="H41" s="746">
        <v>0</v>
      </c>
      <c r="I41" s="746">
        <v>0</v>
      </c>
      <c r="J41" s="746">
        <v>0</v>
      </c>
      <c r="K41" s="746">
        <v>0</v>
      </c>
      <c r="L41" s="746">
        <v>0</v>
      </c>
      <c r="M41" s="746">
        <v>0</v>
      </c>
      <c r="O41" s="434"/>
    </row>
    <row r="42" spans="1:15" ht="28.5">
      <c r="A42" s="573">
        <v>226902.07309969899</v>
      </c>
      <c r="B42" s="710">
        <v>110</v>
      </c>
      <c r="C42" s="710" t="s">
        <v>1065</v>
      </c>
      <c r="D42" s="878"/>
      <c r="E42" s="743">
        <v>226902.07309969899</v>
      </c>
      <c r="F42" s="744">
        <v>1</v>
      </c>
      <c r="G42" s="746">
        <v>226902.07309969899</v>
      </c>
      <c r="H42" s="746">
        <v>240516.19748568092</v>
      </c>
      <c r="I42" s="746">
        <v>254947.16933482178</v>
      </c>
      <c r="J42" s="746">
        <v>267694.52780156286</v>
      </c>
      <c r="K42" s="746">
        <v>279150.23228638363</v>
      </c>
      <c r="L42" s="746">
        <v>288920.49041640706</v>
      </c>
      <c r="M42" s="746">
        <v>299032.70758098131</v>
      </c>
      <c r="O42" s="434"/>
    </row>
    <row r="43" spans="1:15" ht="28.5">
      <c r="A43" s="573">
        <v>267647.49217730144</v>
      </c>
      <c r="B43" s="710">
        <v>115</v>
      </c>
      <c r="C43" s="710" t="s">
        <v>1070</v>
      </c>
      <c r="D43" s="878"/>
      <c r="E43" s="743">
        <v>267647.49217730144</v>
      </c>
      <c r="F43" s="744">
        <v>2</v>
      </c>
      <c r="G43" s="980">
        <v>133823.74608865072</v>
      </c>
      <c r="H43" s="746">
        <v>141853.17085396976</v>
      </c>
      <c r="I43" s="746">
        <v>150364.36110520794</v>
      </c>
      <c r="J43" s="746">
        <v>157882.57916046833</v>
      </c>
      <c r="K43" s="746">
        <v>164638.9973249232</v>
      </c>
      <c r="L43" s="746">
        <v>170401.3622312955</v>
      </c>
      <c r="M43" s="746">
        <v>176365.40990939082</v>
      </c>
      <c r="O43" s="434"/>
    </row>
    <row r="44" spans="1:15" ht="28.5">
      <c r="A44" s="573">
        <v>0</v>
      </c>
      <c r="B44" s="710">
        <v>120</v>
      </c>
      <c r="C44" s="710">
        <v>0</v>
      </c>
      <c r="D44" s="878"/>
      <c r="E44" s="743">
        <v>0</v>
      </c>
      <c r="F44" s="744">
        <v>0</v>
      </c>
      <c r="G44" s="746">
        <v>0</v>
      </c>
      <c r="H44" s="746">
        <v>0</v>
      </c>
      <c r="I44" s="746">
        <v>0</v>
      </c>
      <c r="J44" s="746">
        <v>0</v>
      </c>
      <c r="K44" s="746">
        <v>0</v>
      </c>
      <c r="L44" s="746">
        <v>0</v>
      </c>
      <c r="M44" s="746">
        <v>0</v>
      </c>
      <c r="O44" s="434"/>
    </row>
    <row r="45" spans="1:15" ht="28.5">
      <c r="A45" s="573">
        <v>226902.07309969899</v>
      </c>
      <c r="B45" s="710">
        <v>125</v>
      </c>
      <c r="C45" s="710" t="s">
        <v>1066</v>
      </c>
      <c r="D45" s="878"/>
      <c r="E45" s="743">
        <v>226902.07309969899</v>
      </c>
      <c r="F45" s="744">
        <v>1</v>
      </c>
      <c r="G45" s="980">
        <v>226902.07309969899</v>
      </c>
      <c r="H45" s="980">
        <v>240516.19748568092</v>
      </c>
      <c r="I45" s="746">
        <v>254947.16933482178</v>
      </c>
      <c r="J45" s="746">
        <v>267694.52780156286</v>
      </c>
      <c r="K45" s="746">
        <v>279150.23228638363</v>
      </c>
      <c r="L45" s="746">
        <v>288920.49041640706</v>
      </c>
      <c r="M45" s="746">
        <v>299032.70758098131</v>
      </c>
      <c r="O45" s="434"/>
    </row>
    <row r="46" spans="1:15" ht="28.5">
      <c r="A46" s="573">
        <v>133823.74608865072</v>
      </c>
      <c r="B46" s="710">
        <v>130</v>
      </c>
      <c r="C46" s="710" t="s">
        <v>1071</v>
      </c>
      <c r="D46" s="878"/>
      <c r="E46" s="743">
        <v>133823.74608865072</v>
      </c>
      <c r="F46" s="744">
        <v>1</v>
      </c>
      <c r="G46" s="980">
        <v>133823.74608865072</v>
      </c>
      <c r="H46" s="980">
        <v>141853.17085396976</v>
      </c>
      <c r="I46" s="746">
        <v>150364.36110520794</v>
      </c>
      <c r="J46" s="746">
        <v>157882.57916046833</v>
      </c>
      <c r="K46" s="746">
        <v>164638.9973249232</v>
      </c>
      <c r="L46" s="746">
        <v>170401.3622312955</v>
      </c>
      <c r="M46" s="746">
        <v>176365.40990939082</v>
      </c>
      <c r="O46" s="434"/>
    </row>
    <row r="47" spans="1:15" ht="28.5">
      <c r="A47" s="573">
        <v>151577.96408319342</v>
      </c>
      <c r="B47" s="710">
        <v>135</v>
      </c>
      <c r="C47" s="710" t="s">
        <v>1304</v>
      </c>
      <c r="D47" s="878"/>
      <c r="E47" s="743">
        <v>151577.96408319342</v>
      </c>
      <c r="F47" s="744">
        <v>1</v>
      </c>
      <c r="G47" s="746">
        <v>151577.96408319342</v>
      </c>
      <c r="H47" s="746">
        <v>160672.64192818504</v>
      </c>
      <c r="I47" s="746">
        <v>170313.00044387614</v>
      </c>
      <c r="J47" s="746">
        <v>178828.65046606996</v>
      </c>
      <c r="K47" s="746">
        <v>186481.43362149256</v>
      </c>
      <c r="L47" s="746">
        <v>193008.28379824478</v>
      </c>
      <c r="M47" s="746">
        <v>199763.57373118334</v>
      </c>
      <c r="O47" s="434"/>
    </row>
    <row r="48" spans="1:15" ht="28.5">
      <c r="A48" s="573">
        <v>165613.38357447449</v>
      </c>
      <c r="B48" s="710">
        <v>140</v>
      </c>
      <c r="C48" s="710" t="s">
        <v>1068</v>
      </c>
      <c r="D48" s="878"/>
      <c r="E48" s="743">
        <v>165613.38357447449</v>
      </c>
      <c r="F48" s="744">
        <v>1</v>
      </c>
      <c r="G48" s="746">
        <v>165613.38357447449</v>
      </c>
      <c r="H48" s="746">
        <v>175550.18658894298</v>
      </c>
      <c r="I48" s="746">
        <v>186083.19778427956</v>
      </c>
      <c r="J48" s="746">
        <v>195387.35767349353</v>
      </c>
      <c r="K48" s="746">
        <v>203748.7532087685</v>
      </c>
      <c r="L48" s="746">
        <v>210879.95957107536</v>
      </c>
      <c r="M48" s="746">
        <v>218260.75815606298</v>
      </c>
      <c r="O48" s="434"/>
    </row>
    <row r="49" spans="1:15" ht="28.5">
      <c r="A49" s="573">
        <v>160066.73711288103</v>
      </c>
      <c r="B49" s="710">
        <v>145</v>
      </c>
      <c r="C49" s="710" t="s">
        <v>731</v>
      </c>
      <c r="D49" s="878"/>
      <c r="E49" s="743">
        <v>160066.73711288103</v>
      </c>
      <c r="F49" s="744">
        <v>1</v>
      </c>
      <c r="G49" s="746">
        <v>160066.73711288103</v>
      </c>
      <c r="H49" s="746">
        <v>169670.74133965391</v>
      </c>
      <c r="I49" s="746">
        <v>179850.98582003315</v>
      </c>
      <c r="J49" s="746">
        <v>188843.53511103481</v>
      </c>
      <c r="K49" s="746">
        <v>196924.89467362003</v>
      </c>
      <c r="L49" s="746">
        <v>203817.2659871967</v>
      </c>
      <c r="M49" s="746">
        <v>210950.87029674856</v>
      </c>
      <c r="O49" s="434"/>
    </row>
    <row r="50" spans="1:15" ht="28.5">
      <c r="A50" s="573">
        <v>0</v>
      </c>
      <c r="B50" s="710">
        <v>150</v>
      </c>
      <c r="C50" s="710">
        <v>0</v>
      </c>
      <c r="D50" s="878"/>
      <c r="E50" s="743">
        <v>0</v>
      </c>
      <c r="F50" s="744">
        <v>0</v>
      </c>
      <c r="G50" s="746">
        <v>0</v>
      </c>
      <c r="H50" s="746">
        <v>0</v>
      </c>
      <c r="I50" s="746">
        <v>0</v>
      </c>
      <c r="J50" s="746">
        <v>0</v>
      </c>
      <c r="K50" s="746">
        <v>0</v>
      </c>
      <c r="L50" s="746">
        <v>0</v>
      </c>
      <c r="M50" s="746">
        <v>0</v>
      </c>
      <c r="O50" s="434"/>
    </row>
    <row r="51" spans="1:15" ht="28.5">
      <c r="A51" s="573">
        <v>191933.13883975038</v>
      </c>
      <c r="B51" s="710">
        <v>155</v>
      </c>
      <c r="C51" s="710" t="s">
        <v>1067</v>
      </c>
      <c r="D51" s="878"/>
      <c r="E51" s="743">
        <v>191933.13883975038</v>
      </c>
      <c r="F51" s="744">
        <v>1</v>
      </c>
      <c r="G51" s="746">
        <v>191933.13883975038</v>
      </c>
      <c r="H51" s="746">
        <v>203449.12717013541</v>
      </c>
      <c r="I51" s="746">
        <v>215656.07480034354</v>
      </c>
      <c r="J51" s="746">
        <v>226438.87854036072</v>
      </c>
      <c r="K51" s="746">
        <v>236129.09110367281</v>
      </c>
      <c r="L51" s="746">
        <v>244393.60929230135</v>
      </c>
      <c r="M51" s="746">
        <v>252947.38561753187</v>
      </c>
      <c r="O51" s="434"/>
    </row>
    <row r="52" spans="1:15" ht="28.5">
      <c r="A52" s="573">
        <v>869309.0638171793</v>
      </c>
      <c r="B52" s="710">
        <v>160</v>
      </c>
      <c r="C52" s="710" t="s">
        <v>1301</v>
      </c>
      <c r="D52" s="878"/>
      <c r="E52" s="743">
        <v>869309.0638171793</v>
      </c>
      <c r="F52" s="744">
        <v>5</v>
      </c>
      <c r="G52" s="746">
        <v>173861.81276343585</v>
      </c>
      <c r="H52" s="746">
        <v>184293.52152924202</v>
      </c>
      <c r="I52" s="746">
        <v>195351.13282099654</v>
      </c>
      <c r="J52" s="746">
        <v>205118.68946204637</v>
      </c>
      <c r="K52" s="746">
        <v>213896.52705958133</v>
      </c>
      <c r="L52" s="746">
        <v>221382.90550666666</v>
      </c>
      <c r="M52" s="746">
        <v>229131.30719939998</v>
      </c>
      <c r="O52" s="434"/>
    </row>
    <row r="53" spans="1:15" ht="28.5">
      <c r="A53" s="573">
        <v>127545.73068208167</v>
      </c>
      <c r="B53" s="710">
        <v>165</v>
      </c>
      <c r="C53" s="710" t="s">
        <v>1072</v>
      </c>
      <c r="D53" s="878"/>
      <c r="E53" s="743">
        <v>127545.73068208167</v>
      </c>
      <c r="F53" s="744">
        <v>1</v>
      </c>
      <c r="G53" s="746">
        <v>127545.73068208167</v>
      </c>
      <c r="H53" s="746">
        <v>135198.47452300659</v>
      </c>
      <c r="I53" s="746">
        <v>143310.38299438698</v>
      </c>
      <c r="J53" s="746">
        <v>150475.90214410634</v>
      </c>
      <c r="K53" s="746">
        <v>156915.35939116491</v>
      </c>
      <c r="L53" s="746">
        <v>162407.39696985568</v>
      </c>
      <c r="M53" s="746">
        <v>168091.65586380061</v>
      </c>
      <c r="O53" s="434"/>
    </row>
    <row r="54" spans="1:15" ht="28.5">
      <c r="A54" s="573">
        <v>674264.84246761131</v>
      </c>
      <c r="B54" s="710">
        <v>170</v>
      </c>
      <c r="C54" s="710" t="s">
        <v>702</v>
      </c>
      <c r="D54" s="878"/>
      <c r="E54" s="743">
        <v>674264.84246761131</v>
      </c>
      <c r="F54" s="744">
        <v>5</v>
      </c>
      <c r="G54" s="746">
        <v>134852.96849352226</v>
      </c>
      <c r="H54" s="746">
        <v>142944.14660313362</v>
      </c>
      <c r="I54" s="746">
        <v>151520.79539932165</v>
      </c>
      <c r="J54" s="746">
        <v>159096.83516928775</v>
      </c>
      <c r="K54" s="746">
        <v>165905.21613671881</v>
      </c>
      <c r="L54" s="746">
        <v>171711.89870150396</v>
      </c>
      <c r="M54" s="746">
        <v>177721.81515605657</v>
      </c>
      <c r="O54" s="434"/>
    </row>
    <row r="55" spans="1:15" ht="28.5">
      <c r="A55" s="573">
        <v>137826.81506583444</v>
      </c>
      <c r="B55" s="710">
        <v>175</v>
      </c>
      <c r="C55" s="710" t="s">
        <v>1074</v>
      </c>
      <c r="D55" s="878"/>
      <c r="E55" s="743">
        <v>137826.81506583444</v>
      </c>
      <c r="F55" s="744">
        <v>1</v>
      </c>
      <c r="G55" s="980">
        <v>137826.81506583444</v>
      </c>
      <c r="H55" s="980">
        <v>146096.42396978452</v>
      </c>
      <c r="I55" s="746">
        <v>154862.20940797159</v>
      </c>
      <c r="J55" s="746">
        <v>162605.31987837018</v>
      </c>
      <c r="K55" s="746">
        <v>169563.84274203959</v>
      </c>
      <c r="L55" s="746">
        <v>175498.57723801097</v>
      </c>
      <c r="M55" s="746">
        <v>181641.02744134134</v>
      </c>
      <c r="O55" s="434"/>
    </row>
    <row r="56" spans="1:15" ht="28.5">
      <c r="A56" s="13">
        <v>34907776.930372201</v>
      </c>
      <c r="B56" s="205" t="s">
        <v>1013</v>
      </c>
      <c r="C56" s="790">
        <v>187</v>
      </c>
      <c r="D56" s="434"/>
      <c r="E56" s="982">
        <v>34141576.803940706</v>
      </c>
      <c r="G56" s="981"/>
      <c r="H56" s="746"/>
      <c r="I56" s="746"/>
      <c r="J56" s="746"/>
      <c r="K56" s="746"/>
      <c r="L56" s="746"/>
      <c r="M56" s="746"/>
      <c r="O56" s="203"/>
    </row>
    <row r="57" spans="1:15" ht="28.5">
      <c r="B57" s="205" t="s">
        <v>1014</v>
      </c>
      <c r="C57" s="790">
        <v>6</v>
      </c>
      <c r="G57" s="13"/>
    </row>
    <row r="58" spans="1:15" ht="28.5">
      <c r="B58" s="205" t="s">
        <v>1100</v>
      </c>
      <c r="C58" s="790">
        <v>193</v>
      </c>
      <c r="G58" s="573"/>
    </row>
    <row r="60" spans="1:15" ht="28.5">
      <c r="E60" s="946">
        <v>2022</v>
      </c>
      <c r="F60" s="946">
        <v>2023</v>
      </c>
      <c r="G60" s="946">
        <v>2024</v>
      </c>
      <c r="H60" s="946">
        <v>2025</v>
      </c>
      <c r="I60" s="946">
        <v>2026</v>
      </c>
      <c r="J60" s="946">
        <v>2027</v>
      </c>
      <c r="K60" s="946">
        <v>2028</v>
      </c>
      <c r="L60" s="946">
        <v>2029</v>
      </c>
      <c r="M60" s="946">
        <v>2030</v>
      </c>
    </row>
    <row r="61" spans="1:15" ht="34.35" customHeight="1">
      <c r="C61" s="256" t="s">
        <v>1276</v>
      </c>
      <c r="E61" s="947"/>
      <c r="F61" s="949">
        <v>0.04</v>
      </c>
      <c r="G61" s="949">
        <v>5.5E-2</v>
      </c>
      <c r="H61" s="949">
        <v>0.06</v>
      </c>
      <c r="I61" s="949">
        <v>0.06</v>
      </c>
      <c r="J61" s="949">
        <v>0.05</v>
      </c>
      <c r="K61" s="949">
        <v>4.279394345077045E-2</v>
      </c>
      <c r="L61" s="949">
        <v>3.5000000000000003E-2</v>
      </c>
      <c r="M61" s="949">
        <v>3.5000000000000003E-2</v>
      </c>
    </row>
    <row r="62" spans="1:15" ht="27" customHeight="1">
      <c r="C62" s="572" t="s">
        <v>439</v>
      </c>
      <c r="E62" s="289">
        <v>158165.32993073278</v>
      </c>
      <c r="F62" s="573">
        <v>164491.94312796209</v>
      </c>
      <c r="G62" s="573">
        <v>173539</v>
      </c>
      <c r="H62" s="573">
        <v>183951.34</v>
      </c>
      <c r="I62" s="573">
        <v>194988.4204</v>
      </c>
      <c r="J62" s="573">
        <v>204737.84142000001</v>
      </c>
      <c r="K62" s="573">
        <v>213499.38102796031</v>
      </c>
      <c r="L62" s="573">
        <v>220971.85936393889</v>
      </c>
      <c r="M62" s="573">
        <v>228705.87444167671</v>
      </c>
    </row>
    <row r="63" spans="1:15" ht="27" customHeight="1">
      <c r="C63" s="572">
        <v>18</v>
      </c>
      <c r="G63" s="573">
        <v>3123702</v>
      </c>
      <c r="H63" s="573">
        <v>3311124.12</v>
      </c>
      <c r="I63" s="573">
        <v>3509791.5671999999</v>
      </c>
      <c r="J63" s="573">
        <v>3685281.1455600001</v>
      </c>
      <c r="K63" s="573">
        <v>3842988.8585032853</v>
      </c>
      <c r="L63" s="573">
        <v>3977493.4685509</v>
      </c>
      <c r="M63" s="573">
        <v>4116705.739950181</v>
      </c>
    </row>
    <row r="64" spans="1:15" ht="27" customHeight="1">
      <c r="C64" s="572"/>
      <c r="G64" s="573"/>
      <c r="H64" s="573"/>
      <c r="I64" s="573"/>
      <c r="J64" s="573"/>
      <c r="K64" s="573"/>
      <c r="L64" s="573"/>
      <c r="M64" s="573"/>
    </row>
    <row r="65" spans="3:13" ht="23.25">
      <c r="C65" s="572" t="s">
        <v>1274</v>
      </c>
      <c r="E65" s="289">
        <v>126169.34013853445</v>
      </c>
      <c r="F65" s="573">
        <v>131216.11374407582</v>
      </c>
      <c r="G65" s="573">
        <v>138432.99999999997</v>
      </c>
      <c r="H65" s="573">
        <v>146738.97999999998</v>
      </c>
      <c r="I65" s="573">
        <v>155543.31879999998</v>
      </c>
      <c r="J65" s="573">
        <v>163320.48473999999</v>
      </c>
      <c r="K65" s="573">
        <v>170309.61232831597</v>
      </c>
      <c r="L65" s="573">
        <v>176270.44875980701</v>
      </c>
      <c r="M65" s="573">
        <v>182439.91446640025</v>
      </c>
    </row>
    <row r="66" spans="3:13" ht="23.25">
      <c r="C66" s="205">
        <v>2</v>
      </c>
      <c r="G66" s="573">
        <v>276865.99999999994</v>
      </c>
      <c r="H66" s="573">
        <v>293477.95999999996</v>
      </c>
      <c r="I66" s="573">
        <v>311086.63759999996</v>
      </c>
      <c r="J66" s="573">
        <v>326640.96947999997</v>
      </c>
      <c r="K66" s="573">
        <v>340619.22465663194</v>
      </c>
      <c r="L66" s="573">
        <v>352540.89751961402</v>
      </c>
      <c r="M66" s="573">
        <v>364879.8289328005</v>
      </c>
    </row>
    <row r="68" spans="3:13" ht="21">
      <c r="C68" s="572" t="s">
        <v>1275</v>
      </c>
      <c r="G68" s="573">
        <v>3400568</v>
      </c>
      <c r="H68" s="573">
        <v>3604602.08</v>
      </c>
      <c r="I68" s="573">
        <v>3820878.2047999999</v>
      </c>
      <c r="J68" s="573">
        <v>4011922.1150400001</v>
      </c>
      <c r="K68" s="573">
        <v>4183608.083159917</v>
      </c>
      <c r="L68" s="573">
        <v>4330034.3660705136</v>
      </c>
      <c r="M68" s="573">
        <v>4481585.5688829813</v>
      </c>
    </row>
    <row r="105" ht="18" customHeight="1"/>
    <row r="106" ht="15.75" customHeight="1"/>
  </sheetData>
  <pageMargins left="0.7" right="0.7" top="0.75" bottom="0.75" header="0.3" footer="0.3"/>
  <pageSetup scale="22" orientation="portrait"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CS410"/>
  <sheetViews>
    <sheetView topLeftCell="A62" zoomScale="55" zoomScaleNormal="55" workbookViewId="0">
      <pane xSplit="3" ySplit="1" topLeftCell="O63" activePane="bottomRight" state="frozen"/>
      <selection activeCell="A62" sqref="A62"/>
      <selection pane="topRight" activeCell="D62" sqref="D62"/>
      <selection pane="bottomLeft" activeCell="A63" sqref="A63"/>
      <selection pane="bottomRight" activeCell="W45" sqref="W45"/>
    </sheetView>
  </sheetViews>
  <sheetFormatPr defaultColWidth="9.125" defaultRowHeight="15.75"/>
  <cols>
    <col min="1" max="1" width="21.125" customWidth="1"/>
    <col min="2" max="2" width="12.625" customWidth="1"/>
    <col min="3" max="3" width="12.125" style="494" customWidth="1"/>
    <col min="4" max="4" width="25.125" style="494" customWidth="1"/>
    <col min="5" max="5" width="38" style="494" customWidth="1"/>
    <col min="6" max="6" width="24.5" style="494" customWidth="1"/>
    <col min="7" max="7" width="29" customWidth="1"/>
    <col min="8" max="8" width="18.125" customWidth="1"/>
    <col min="9" max="9" width="33.125" customWidth="1"/>
    <col min="10" max="10" width="13.625" style="3" customWidth="1"/>
    <col min="11" max="11" width="20.625" customWidth="1"/>
    <col min="12" max="12" width="11.625" customWidth="1"/>
    <col min="13" max="14" width="21.125" customWidth="1"/>
    <col min="15" max="15" width="19.625" customWidth="1"/>
    <col min="16" max="16" width="17.125" customWidth="1"/>
    <col min="17" max="18" width="18.125" customWidth="1"/>
    <col min="19" max="19" width="16" customWidth="1"/>
    <col min="20" max="20" width="19.125" bestFit="1" customWidth="1"/>
    <col min="21" max="21" width="17.625" customWidth="1"/>
    <col min="22" max="22" width="17.125" customWidth="1"/>
    <col min="23" max="23" width="17.625" customWidth="1"/>
    <col min="24" max="24" width="12.625" customWidth="1"/>
    <col min="25" max="27" width="14" customWidth="1"/>
    <col min="28" max="28" width="17.625" customWidth="1"/>
    <col min="29" max="29" width="13.625" customWidth="1"/>
    <col min="30" max="30" width="17.625" customWidth="1"/>
    <col min="31" max="31" width="20.125" customWidth="1"/>
    <col min="32" max="32" width="17.125" customWidth="1"/>
    <col min="33" max="33" width="18.125" customWidth="1"/>
    <col min="34" max="34" width="19.625" customWidth="1"/>
    <col min="35" max="35" width="19.125" bestFit="1" customWidth="1"/>
    <col min="36" max="36" width="15.625" bestFit="1" customWidth="1"/>
    <col min="37" max="37" width="14.625" bestFit="1" customWidth="1"/>
    <col min="38" max="38" width="20.125" customWidth="1"/>
    <col min="39" max="39" width="20.625" customWidth="1"/>
    <col min="40" max="40" width="24" customWidth="1"/>
    <col min="41" max="55" width="18.625" customWidth="1"/>
    <col min="56" max="58" width="13.625" customWidth="1"/>
    <col min="59" max="59" width="14.625" customWidth="1"/>
    <col min="60" max="60" width="22.625" customWidth="1"/>
    <col min="61" max="62" width="14.125" customWidth="1"/>
    <col min="63" max="63" width="11.625" customWidth="1"/>
    <col min="64" max="65" width="14" customWidth="1"/>
    <col min="66" max="66" width="11.625" bestFit="1" customWidth="1"/>
    <col min="67" max="67" width="14.125" bestFit="1" customWidth="1"/>
    <col min="68" max="68" width="14.5" customWidth="1"/>
    <col min="69" max="69" width="11.5" bestFit="1" customWidth="1"/>
    <col min="70" max="70" width="11.5" customWidth="1"/>
    <col min="71" max="71" width="10" customWidth="1"/>
    <col min="72" max="72" width="15.125" customWidth="1"/>
    <col min="73" max="73" width="11.125" bestFit="1" customWidth="1"/>
    <col min="74" max="74" width="10.125" bestFit="1" customWidth="1"/>
    <col min="75" max="75" width="10.125" customWidth="1"/>
    <col min="76" max="76" width="22.125" bestFit="1" customWidth="1"/>
    <col min="77" max="77" width="14.125" bestFit="1" customWidth="1"/>
    <col min="78" max="78" width="12.125" bestFit="1" customWidth="1"/>
    <col min="79" max="79" width="10.125" bestFit="1" customWidth="1"/>
    <col min="80" max="80" width="10.125" customWidth="1"/>
    <col min="81" max="81" width="18.625" bestFit="1" customWidth="1"/>
    <col min="82" max="82" width="14.125" bestFit="1" customWidth="1"/>
    <col min="83" max="83" width="12.125" bestFit="1" customWidth="1"/>
    <col min="84" max="84" width="10.125" bestFit="1" customWidth="1"/>
    <col min="87" max="87" width="8.625" customWidth="1"/>
    <col min="89" max="89" width="9.625" customWidth="1"/>
    <col min="91" max="91" width="9" customWidth="1"/>
  </cols>
  <sheetData>
    <row r="1" spans="1:91" ht="32.25" thickBot="1">
      <c r="A1" s="493" t="s">
        <v>687</v>
      </c>
      <c r="E1" s="495">
        <v>5</v>
      </c>
      <c r="F1" s="495">
        <v>6</v>
      </c>
      <c r="G1" s="495">
        <v>7</v>
      </c>
      <c r="H1" s="495">
        <v>8</v>
      </c>
      <c r="I1" s="495">
        <v>9</v>
      </c>
      <c r="J1" s="495">
        <v>10</v>
      </c>
      <c r="K1" s="495">
        <v>11</v>
      </c>
      <c r="L1" s="495">
        <v>12</v>
      </c>
      <c r="M1" s="495">
        <v>13</v>
      </c>
      <c r="N1" s="495">
        <v>14</v>
      </c>
      <c r="O1" s="495">
        <v>15</v>
      </c>
      <c r="P1" s="495">
        <v>16</v>
      </c>
      <c r="Q1" s="495">
        <v>17</v>
      </c>
      <c r="R1" s="495">
        <v>18</v>
      </c>
      <c r="S1" s="495">
        <v>19</v>
      </c>
      <c r="T1" s="495">
        <v>22</v>
      </c>
      <c r="U1" s="495">
        <v>23</v>
      </c>
      <c r="V1" s="495">
        <v>24</v>
      </c>
      <c r="W1" s="495">
        <v>25</v>
      </c>
      <c r="X1" s="495">
        <v>27</v>
      </c>
      <c r="Y1" s="495">
        <v>28</v>
      </c>
      <c r="Z1" s="495"/>
      <c r="AA1" s="495"/>
      <c r="AB1" s="495">
        <v>29</v>
      </c>
      <c r="AC1" s="495">
        <v>26</v>
      </c>
      <c r="AD1" s="495">
        <v>30</v>
      </c>
      <c r="AE1" s="495">
        <v>31</v>
      </c>
      <c r="AF1" s="495">
        <v>32</v>
      </c>
      <c r="AG1" s="495">
        <v>33</v>
      </c>
      <c r="AH1" s="495">
        <v>34</v>
      </c>
      <c r="AI1" s="495">
        <v>35</v>
      </c>
      <c r="AJ1" s="495">
        <v>36</v>
      </c>
      <c r="AK1" s="495">
        <v>37</v>
      </c>
      <c r="AL1" s="495">
        <v>38</v>
      </c>
      <c r="AM1" s="495">
        <v>39</v>
      </c>
      <c r="AN1" s="495">
        <v>40</v>
      </c>
      <c r="AO1" s="495">
        <v>41</v>
      </c>
      <c r="AP1" s="495">
        <v>42</v>
      </c>
      <c r="AQ1" s="495">
        <v>44</v>
      </c>
      <c r="AR1" s="495">
        <v>45</v>
      </c>
      <c r="AS1" s="495">
        <v>46</v>
      </c>
      <c r="AT1" s="495">
        <v>47</v>
      </c>
      <c r="AU1" s="495">
        <v>48</v>
      </c>
      <c r="AV1" s="495">
        <v>49</v>
      </c>
      <c r="AW1" s="495">
        <v>50</v>
      </c>
      <c r="AX1" s="495">
        <v>51</v>
      </c>
      <c r="AY1" s="495">
        <v>52</v>
      </c>
      <c r="AZ1" s="495">
        <v>53</v>
      </c>
      <c r="BA1" s="495">
        <v>54</v>
      </c>
      <c r="BB1" s="495">
        <v>55</v>
      </c>
      <c r="BC1" s="495">
        <v>56</v>
      </c>
      <c r="BD1" s="495">
        <v>57</v>
      </c>
      <c r="BE1" s="495">
        <v>58</v>
      </c>
      <c r="BF1" s="495">
        <v>59</v>
      </c>
      <c r="BG1" s="495">
        <v>60</v>
      </c>
      <c r="BH1" s="495">
        <v>61</v>
      </c>
      <c r="BI1" s="495">
        <v>62</v>
      </c>
      <c r="BJ1" s="495">
        <v>63</v>
      </c>
      <c r="BK1" s="495">
        <v>64</v>
      </c>
      <c r="BL1" s="495">
        <v>65</v>
      </c>
      <c r="BM1" s="495">
        <v>66</v>
      </c>
      <c r="BN1" s="495">
        <v>67</v>
      </c>
      <c r="BO1" s="495">
        <v>68</v>
      </c>
      <c r="BP1" s="495">
        <v>69</v>
      </c>
      <c r="BQ1" s="495">
        <v>70</v>
      </c>
      <c r="BR1" s="495">
        <v>71</v>
      </c>
      <c r="BS1" s="495">
        <v>72</v>
      </c>
      <c r="BT1" s="495">
        <v>73</v>
      </c>
      <c r="BU1" s="495">
        <v>74</v>
      </c>
      <c r="BV1" s="495">
        <v>75</v>
      </c>
      <c r="BW1" s="495">
        <v>76</v>
      </c>
      <c r="BX1" s="495">
        <v>77</v>
      </c>
      <c r="BY1" s="495">
        <v>78</v>
      </c>
      <c r="BZ1" s="495">
        <v>79</v>
      </c>
      <c r="CA1" s="495">
        <v>80</v>
      </c>
      <c r="CB1" s="495">
        <v>81</v>
      </c>
      <c r="CC1" s="495">
        <v>82</v>
      </c>
      <c r="CD1" s="495">
        <v>83</v>
      </c>
      <c r="CE1" s="495">
        <v>84</v>
      </c>
      <c r="CF1" s="495">
        <v>85</v>
      </c>
      <c r="CG1" s="495">
        <v>86</v>
      </c>
      <c r="CH1" s="495">
        <v>87</v>
      </c>
      <c r="CI1" s="495">
        <v>88</v>
      </c>
    </row>
    <row r="2" spans="1:91" ht="57" thickBot="1">
      <c r="A2" s="496" t="s">
        <v>637</v>
      </c>
      <c r="B2" s="1008" t="s">
        <v>711</v>
      </c>
      <c r="C2" s="1009"/>
      <c r="D2" s="614">
        <v>44926</v>
      </c>
      <c r="E2" s="566" t="s">
        <v>638</v>
      </c>
      <c r="G2" s="814"/>
      <c r="H2" s="499" t="s">
        <v>639</v>
      </c>
      <c r="I2" s="500" t="s">
        <v>640</v>
      </c>
      <c r="J2" s="501" t="s">
        <v>607</v>
      </c>
      <c r="K2" s="500" t="s">
        <v>999</v>
      </c>
      <c r="L2" s="500" t="s">
        <v>701</v>
      </c>
      <c r="M2" s="500" t="s">
        <v>691</v>
      </c>
      <c r="N2" s="500" t="s">
        <v>641</v>
      </c>
      <c r="P2" s="500" t="s">
        <v>1089</v>
      </c>
      <c r="Q2" s="500" t="s">
        <v>1099</v>
      </c>
    </row>
    <row r="3" spans="1:91" ht="23.25">
      <c r="E3" s="566" t="s">
        <v>3</v>
      </c>
      <c r="F3" s="3"/>
      <c r="G3" s="979">
        <v>6</v>
      </c>
      <c r="H3" s="775">
        <v>1</v>
      </c>
      <c r="I3" s="776" t="s">
        <v>692</v>
      </c>
      <c r="J3" s="815">
        <v>0.14611338398597312</v>
      </c>
      <c r="K3" s="777">
        <v>1384.6874999999998</v>
      </c>
      <c r="L3" s="778">
        <v>6</v>
      </c>
      <c r="M3" s="726">
        <v>107324.35874999998</v>
      </c>
      <c r="N3" s="726">
        <v>17887.393124999999</v>
      </c>
      <c r="Q3" s="99">
        <v>107324.35874999998</v>
      </c>
    </row>
    <row r="4" spans="1:91" ht="23.25">
      <c r="A4" s="201" t="s">
        <v>775</v>
      </c>
      <c r="B4" s="201" t="s">
        <v>776</v>
      </c>
      <c r="C4" s="505" t="s">
        <v>777</v>
      </c>
      <c r="E4" s="566" t="s">
        <v>540</v>
      </c>
      <c r="F4" s="3"/>
      <c r="G4" s="979">
        <v>1</v>
      </c>
      <c r="H4" s="775">
        <v>2</v>
      </c>
      <c r="I4" s="776" t="s">
        <v>126</v>
      </c>
      <c r="J4" s="815">
        <v>1.7248684979544127</v>
      </c>
      <c r="K4" s="777">
        <v>16346.235937499998</v>
      </c>
      <c r="L4" s="778">
        <v>1</v>
      </c>
      <c r="M4" s="726">
        <v>235683.91866753329</v>
      </c>
      <c r="N4" s="726">
        <v>235683.91866753329</v>
      </c>
      <c r="O4" s="135"/>
      <c r="P4" s="13">
        <v>235683.91866753329</v>
      </c>
      <c r="Q4" s="99">
        <v>0</v>
      </c>
    </row>
    <row r="5" spans="1:91" ht="23.25">
      <c r="A5">
        <v>220</v>
      </c>
      <c r="B5">
        <v>86</v>
      </c>
      <c r="C5" s="341">
        <v>18920</v>
      </c>
      <c r="E5" s="566" t="s">
        <v>468</v>
      </c>
      <c r="F5" s="3"/>
      <c r="G5" s="979">
        <v>1</v>
      </c>
      <c r="H5" s="775">
        <v>5</v>
      </c>
      <c r="I5" s="776" t="s">
        <v>1050</v>
      </c>
      <c r="J5" s="815">
        <v>1.6703483343074226</v>
      </c>
      <c r="K5" s="777">
        <v>15829.559182499997</v>
      </c>
      <c r="L5" s="778">
        <v>1</v>
      </c>
      <c r="M5" s="726">
        <v>238171.31057897236</v>
      </c>
      <c r="N5" s="726">
        <v>238171.31057897236</v>
      </c>
      <c r="P5" s="13">
        <v>238171.31057897236</v>
      </c>
      <c r="Q5" s="99">
        <v>0</v>
      </c>
    </row>
    <row r="6" spans="1:91" ht="23.25">
      <c r="C6"/>
      <c r="E6" s="567" t="s">
        <v>541</v>
      </c>
      <c r="F6" s="3"/>
      <c r="G6" s="979">
        <v>1</v>
      </c>
      <c r="H6" s="775">
        <v>10</v>
      </c>
      <c r="I6" s="776" t="s">
        <v>1054</v>
      </c>
      <c r="J6" s="815">
        <v>1.6703682057276446</v>
      </c>
      <c r="K6" s="777">
        <v>15829.747499999996</v>
      </c>
      <c r="L6" s="778">
        <v>1</v>
      </c>
      <c r="M6" s="726">
        <v>270727.7622758174</v>
      </c>
      <c r="N6" s="726">
        <v>270727.7622758174</v>
      </c>
      <c r="O6" s="497"/>
      <c r="P6" s="13">
        <v>270727.7622758174</v>
      </c>
      <c r="Q6" s="99">
        <v>0</v>
      </c>
      <c r="R6" s="497"/>
      <c r="S6" s="497"/>
      <c r="T6" s="497"/>
      <c r="U6" s="497"/>
      <c r="AM6" s="498"/>
    </row>
    <row r="7" spans="1:91" s="130" customFormat="1" ht="24" thickBot="1">
      <c r="A7"/>
      <c r="B7"/>
      <c r="F7" s="3"/>
      <c r="G7" s="979">
        <v>1</v>
      </c>
      <c r="H7" s="775">
        <v>15</v>
      </c>
      <c r="I7" s="776" t="s">
        <v>1053</v>
      </c>
      <c r="J7" s="815">
        <v>1.5177311513734659</v>
      </c>
      <c r="K7" s="777">
        <v>14383.236472499999</v>
      </c>
      <c r="L7" s="778">
        <v>1</v>
      </c>
      <c r="M7" s="726">
        <v>248735.89537150695</v>
      </c>
      <c r="N7" s="726">
        <v>248735.89537150695</v>
      </c>
      <c r="O7"/>
      <c r="P7" s="13">
        <v>248735.89537150695</v>
      </c>
      <c r="Q7" s="99">
        <v>0</v>
      </c>
      <c r="R7"/>
      <c r="S7"/>
      <c r="T7"/>
      <c r="U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row>
    <row r="8" spans="1:91" s="130" customFormat="1" ht="28.5">
      <c r="A8"/>
      <c r="C8" s="502" t="s">
        <v>642</v>
      </c>
      <c r="D8" s="503"/>
      <c r="E8" s="504"/>
      <c r="F8" s="3"/>
      <c r="G8" s="979">
        <v>1</v>
      </c>
      <c r="H8" s="775">
        <v>20</v>
      </c>
      <c r="I8" s="776" t="s">
        <v>1051</v>
      </c>
      <c r="J8" s="815">
        <v>1.5177311513734659</v>
      </c>
      <c r="K8" s="777">
        <v>14383.236472499999</v>
      </c>
      <c r="L8" s="778">
        <v>1</v>
      </c>
      <c r="M8" s="726">
        <v>261578.25124084414</v>
      </c>
      <c r="N8" s="726">
        <v>261578.25124084414</v>
      </c>
      <c r="O8"/>
      <c r="P8" s="13">
        <v>261578.25124084414</v>
      </c>
      <c r="Q8" s="99">
        <v>0</v>
      </c>
      <c r="R8"/>
      <c r="S8"/>
      <c r="T8"/>
      <c r="U8"/>
      <c r="V8"/>
      <c r="W8"/>
      <c r="X8"/>
      <c r="Y8"/>
      <c r="Z8"/>
      <c r="AA8"/>
      <c r="AB8"/>
      <c r="AC8"/>
      <c r="AD8"/>
      <c r="AE8"/>
      <c r="AF8"/>
      <c r="AG8"/>
      <c r="AK8"/>
      <c r="AL8"/>
      <c r="AM8"/>
      <c r="AN8"/>
      <c r="AO8"/>
      <c r="AP8"/>
      <c r="AQ8"/>
      <c r="AR8"/>
      <c r="AS8"/>
      <c r="AT8"/>
      <c r="AU8"/>
      <c r="AV8"/>
      <c r="AW8"/>
      <c r="AX8"/>
      <c r="AY8"/>
      <c r="AZ8"/>
      <c r="BA8"/>
      <c r="BB8"/>
      <c r="BC8"/>
      <c r="BD8"/>
      <c r="BE8"/>
      <c r="BF8"/>
      <c r="BG8"/>
      <c r="BH8"/>
      <c r="BI8"/>
      <c r="BJ8" s="718" t="s">
        <v>878</v>
      </c>
      <c r="BK8" s="718" t="s">
        <v>876</v>
      </c>
      <c r="BL8" s="718" t="s">
        <v>877</v>
      </c>
      <c r="BM8"/>
      <c r="BN8"/>
      <c r="BO8" s="393" t="s">
        <v>879</v>
      </c>
      <c r="BP8" s="393" t="s">
        <v>876</v>
      </c>
      <c r="BQ8" s="393" t="s">
        <v>877</v>
      </c>
      <c r="BR8"/>
      <c r="BS8"/>
      <c r="BT8" s="718" t="s">
        <v>880</v>
      </c>
      <c r="BU8" s="718" t="s">
        <v>876</v>
      </c>
      <c r="BV8" s="718" t="s">
        <v>877</v>
      </c>
      <c r="BW8"/>
      <c r="BX8"/>
      <c r="BY8" s="717" t="s">
        <v>881</v>
      </c>
      <c r="BZ8" s="393" t="s">
        <v>876</v>
      </c>
      <c r="CA8" s="393" t="s">
        <v>877</v>
      </c>
      <c r="CB8"/>
      <c r="CC8"/>
      <c r="CD8" s="718" t="s">
        <v>879</v>
      </c>
      <c r="CE8" s="718" t="s">
        <v>876</v>
      </c>
      <c r="CF8" s="718" t="s">
        <v>877</v>
      </c>
      <c r="CG8"/>
      <c r="CH8"/>
      <c r="CI8" t="s">
        <v>1001</v>
      </c>
      <c r="CJ8"/>
      <c r="CK8"/>
      <c r="CL8"/>
      <c r="CM8" t="s">
        <v>1001</v>
      </c>
    </row>
    <row r="9" spans="1:91" ht="27.75" customHeight="1">
      <c r="C9" s="506" t="s">
        <v>688</v>
      </c>
      <c r="D9" s="507"/>
      <c r="E9" s="508"/>
      <c r="F9" s="3"/>
      <c r="G9" s="979">
        <v>1</v>
      </c>
      <c r="H9" s="775">
        <v>25</v>
      </c>
      <c r="I9" s="776" t="s">
        <v>1052</v>
      </c>
      <c r="J9" s="815">
        <v>1.5177311513734659</v>
      </c>
      <c r="K9" s="777">
        <v>14383.236472499999</v>
      </c>
      <c r="L9" s="778">
        <v>1</v>
      </c>
      <c r="M9" s="726">
        <v>249304.45086812961</v>
      </c>
      <c r="N9" s="726">
        <v>249304.45086812961</v>
      </c>
      <c r="P9" s="13">
        <v>249304.45086812961</v>
      </c>
      <c r="Q9" s="99">
        <v>0</v>
      </c>
      <c r="BJ9" s="721">
        <v>1</v>
      </c>
      <c r="BK9" s="722">
        <v>665.78</v>
      </c>
      <c r="BL9" s="722">
        <v>59.34</v>
      </c>
      <c r="BO9" s="721">
        <v>1</v>
      </c>
      <c r="BP9" s="719">
        <v>719.92000000000007</v>
      </c>
      <c r="BQ9" s="719">
        <v>59.34</v>
      </c>
      <c r="BT9" s="721">
        <v>1</v>
      </c>
      <c r="BU9" s="719">
        <v>597.26</v>
      </c>
      <c r="BV9" s="719">
        <v>59.34</v>
      </c>
      <c r="BY9" s="721">
        <v>1</v>
      </c>
      <c r="BZ9" s="719">
        <v>800.78</v>
      </c>
      <c r="CA9" s="719">
        <v>50.92</v>
      </c>
      <c r="CD9" s="721">
        <v>1</v>
      </c>
      <c r="CE9" s="719">
        <v>684.31000000000006</v>
      </c>
      <c r="CF9" s="719">
        <v>51</v>
      </c>
      <c r="CI9" s="727">
        <v>855.55</v>
      </c>
      <c r="CJ9" s="727">
        <v>60.46</v>
      </c>
      <c r="CL9" s="728"/>
    </row>
    <row r="10" spans="1:91" ht="28.5">
      <c r="C10" s="509"/>
      <c r="D10" s="510" t="s">
        <v>644</v>
      </c>
      <c r="E10" s="511">
        <v>22960518.02572494</v>
      </c>
      <c r="F10" s="816"/>
      <c r="G10" s="979">
        <v>1</v>
      </c>
      <c r="H10" s="775">
        <v>30</v>
      </c>
      <c r="I10" s="776" t="s">
        <v>860</v>
      </c>
      <c r="J10" s="815">
        <v>1.34</v>
      </c>
      <c r="K10" s="777">
        <v>12698.913675</v>
      </c>
      <c r="L10" s="778">
        <v>1</v>
      </c>
      <c r="M10" s="726">
        <v>216967.05989820077</v>
      </c>
      <c r="N10" s="726">
        <v>216967.05989820077</v>
      </c>
      <c r="P10" s="13">
        <v>216967.05989820077</v>
      </c>
      <c r="Q10" s="99">
        <v>0</v>
      </c>
      <c r="BJ10" s="721">
        <v>2</v>
      </c>
      <c r="BK10" s="719">
        <v>1290.44</v>
      </c>
      <c r="BL10" s="719">
        <v>110.63</v>
      </c>
      <c r="BO10" s="721">
        <v>2</v>
      </c>
      <c r="BP10" s="719">
        <v>1307.49</v>
      </c>
      <c r="BQ10" s="719">
        <v>110.63</v>
      </c>
      <c r="BT10" s="721">
        <v>2</v>
      </c>
      <c r="BU10" s="719">
        <v>1221.9100000000001</v>
      </c>
      <c r="BV10" s="719">
        <v>110.63</v>
      </c>
      <c r="BY10" s="721">
        <v>2</v>
      </c>
      <c r="BZ10" s="719">
        <v>1523.02</v>
      </c>
      <c r="CA10" s="719">
        <v>95.44</v>
      </c>
      <c r="CD10" s="721">
        <v>2</v>
      </c>
      <c r="CE10" s="719">
        <v>1287.3200000000002</v>
      </c>
      <c r="CF10" s="719">
        <v>95.44</v>
      </c>
      <c r="CI10" s="727">
        <v>1869.77</v>
      </c>
      <c r="CJ10" s="727">
        <v>113.33</v>
      </c>
      <c r="CL10" s="728"/>
    </row>
    <row r="11" spans="1:91" ht="28.5">
      <c r="C11" s="509"/>
      <c r="D11" s="510" t="s">
        <v>645</v>
      </c>
      <c r="E11" s="511">
        <v>605178.64403639932</v>
      </c>
      <c r="F11" s="816"/>
      <c r="G11" s="979">
        <v>7</v>
      </c>
      <c r="H11" s="775">
        <v>35</v>
      </c>
      <c r="I11" s="776" t="s">
        <v>730</v>
      </c>
      <c r="J11" s="815">
        <v>1.28</v>
      </c>
      <c r="K11" s="777">
        <v>12130.305599999998</v>
      </c>
      <c r="L11" s="778">
        <v>7</v>
      </c>
      <c r="M11" s="726">
        <v>1590087.6727590817</v>
      </c>
      <c r="N11" s="726">
        <v>227155.38182272596</v>
      </c>
      <c r="P11" s="13">
        <v>1590087.6727590817</v>
      </c>
      <c r="Q11" s="99">
        <v>0</v>
      </c>
      <c r="BG11" s="497"/>
      <c r="BJ11" s="721">
        <v>3</v>
      </c>
      <c r="BK11" s="719">
        <v>1619.18</v>
      </c>
      <c r="BL11" s="719">
        <v>181.27</v>
      </c>
      <c r="BO11" s="721">
        <v>3</v>
      </c>
      <c r="BP11" s="719">
        <v>1634.41</v>
      </c>
      <c r="BQ11" s="719">
        <v>110.63</v>
      </c>
      <c r="BT11" s="721">
        <v>3</v>
      </c>
      <c r="BU11" s="719">
        <v>1550.66</v>
      </c>
      <c r="BV11" s="719">
        <v>181.27</v>
      </c>
      <c r="BY11" s="721">
        <v>3</v>
      </c>
      <c r="BZ11" s="719">
        <v>1883.36</v>
      </c>
      <c r="CA11" s="719">
        <v>174.04</v>
      </c>
      <c r="CD11" s="721">
        <v>3</v>
      </c>
      <c r="CE11" s="719">
        <v>1598.8000000000002</v>
      </c>
      <c r="CF11" s="719">
        <v>174.04</v>
      </c>
      <c r="CI11" s="727">
        <v>1396.88</v>
      </c>
      <c r="CJ11" s="727">
        <v>113.33</v>
      </c>
      <c r="CL11" s="728"/>
    </row>
    <row r="12" spans="1:91" ht="28.5">
      <c r="C12" s="509"/>
      <c r="D12" s="510" t="s">
        <v>646</v>
      </c>
      <c r="E12" s="511">
        <v>330097.50129509979</v>
      </c>
      <c r="F12" s="816"/>
      <c r="G12" s="979">
        <v>2</v>
      </c>
      <c r="H12" s="775">
        <v>40</v>
      </c>
      <c r="I12" s="776" t="s">
        <v>1055</v>
      </c>
      <c r="J12" s="815">
        <v>1.2934529514903566</v>
      </c>
      <c r="K12" s="777">
        <v>12257.796547499998</v>
      </c>
      <c r="L12" s="778">
        <v>2</v>
      </c>
      <c r="M12" s="726">
        <v>431483.66464748717</v>
      </c>
      <c r="N12" s="726">
        <v>215741.83232374358</v>
      </c>
      <c r="P12" s="13">
        <v>431483.66464748717</v>
      </c>
      <c r="Q12" s="99">
        <v>0</v>
      </c>
      <c r="BJ12" s="721">
        <v>4</v>
      </c>
      <c r="BK12" s="719">
        <v>1788.09</v>
      </c>
      <c r="BL12" s="719">
        <v>181.27</v>
      </c>
      <c r="BO12" s="721">
        <v>4</v>
      </c>
      <c r="BP12" s="719">
        <v>1938.16</v>
      </c>
      <c r="BQ12" s="719">
        <v>181.27</v>
      </c>
      <c r="BT12" s="721">
        <v>4</v>
      </c>
      <c r="BU12" s="719">
        <v>1719.57</v>
      </c>
      <c r="BV12" s="719">
        <v>181.27</v>
      </c>
      <c r="BY12" s="721">
        <v>4</v>
      </c>
      <c r="BZ12" s="719">
        <v>2174.83</v>
      </c>
      <c r="CA12" s="719">
        <v>174.04</v>
      </c>
      <c r="CD12" s="721">
        <v>4</v>
      </c>
      <c r="CE12" s="719">
        <v>1902.5600000000002</v>
      </c>
      <c r="CF12" s="719">
        <v>174.04</v>
      </c>
      <c r="CI12" s="727">
        <v>2411.1</v>
      </c>
      <c r="CJ12" s="727">
        <v>198.69</v>
      </c>
      <c r="CL12" s="728"/>
    </row>
    <row r="13" spans="1:91" ht="28.5">
      <c r="C13" s="509"/>
      <c r="D13" s="510" t="s">
        <v>1006</v>
      </c>
      <c r="E13" s="511">
        <v>46603.638912599999</v>
      </c>
      <c r="F13" s="816"/>
      <c r="G13" s="979">
        <v>1</v>
      </c>
      <c r="H13" s="775">
        <v>45</v>
      </c>
      <c r="I13" s="776" t="s">
        <v>1056</v>
      </c>
      <c r="J13" s="815">
        <v>1.293395675043834</v>
      </c>
      <c r="K13" s="777">
        <v>12257.253749999998</v>
      </c>
      <c r="L13" s="778">
        <v>1</v>
      </c>
      <c r="M13" s="726">
        <v>213984.42759950247</v>
      </c>
      <c r="N13" s="726">
        <v>213984.42759950247</v>
      </c>
      <c r="P13" s="13">
        <v>213984.42759950247</v>
      </c>
      <c r="Q13" s="99">
        <v>0</v>
      </c>
      <c r="BJ13" s="721">
        <v>5</v>
      </c>
      <c r="BK13" s="719">
        <v>994.52</v>
      </c>
      <c r="BL13" s="719">
        <v>110.63</v>
      </c>
      <c r="BO13" s="721">
        <v>5</v>
      </c>
      <c r="BP13" s="719">
        <v>1031.4000000000001</v>
      </c>
      <c r="BQ13" s="719">
        <v>181.27</v>
      </c>
      <c r="BT13" s="721">
        <v>5</v>
      </c>
      <c r="BU13" s="719">
        <v>926</v>
      </c>
      <c r="BV13" s="719">
        <v>110.63</v>
      </c>
      <c r="BY13" s="721">
        <v>5</v>
      </c>
      <c r="BZ13" s="719">
        <v>1160.56</v>
      </c>
      <c r="CA13" s="719">
        <v>95.44</v>
      </c>
      <c r="CD13" s="721">
        <v>5</v>
      </c>
      <c r="CE13" s="719">
        <v>995.74</v>
      </c>
      <c r="CF13" s="719">
        <v>95.44</v>
      </c>
      <c r="CI13" s="727">
        <v>2695.76</v>
      </c>
      <c r="CJ13" s="727">
        <v>198.69</v>
      </c>
      <c r="CL13" s="728"/>
    </row>
    <row r="14" spans="1:91" ht="28.5">
      <c r="C14" s="509"/>
      <c r="D14" s="510" t="s">
        <v>1007</v>
      </c>
      <c r="E14" s="511">
        <v>14852.149262999999</v>
      </c>
      <c r="F14" s="816"/>
      <c r="G14" s="979">
        <v>0</v>
      </c>
      <c r="H14" s="775">
        <v>50</v>
      </c>
      <c r="I14" s="776" t="s">
        <v>1057</v>
      </c>
      <c r="J14" s="815">
        <v>1.28</v>
      </c>
      <c r="K14" s="777">
        <v>12130.305599999998</v>
      </c>
      <c r="L14" s="778">
        <v>0</v>
      </c>
      <c r="M14" s="726">
        <v>0</v>
      </c>
      <c r="N14" s="726">
        <v>0</v>
      </c>
      <c r="P14" s="13">
        <v>0</v>
      </c>
      <c r="Q14" s="99">
        <v>0</v>
      </c>
      <c r="BJ14" s="721">
        <v>6</v>
      </c>
      <c r="BK14" s="719">
        <v>1163.44</v>
      </c>
      <c r="BL14" s="719">
        <v>181.27</v>
      </c>
      <c r="BO14" s="721">
        <v>6</v>
      </c>
      <c r="BP14" s="719">
        <v>1342.88</v>
      </c>
      <c r="BQ14" s="719">
        <v>0</v>
      </c>
      <c r="BT14" s="721">
        <v>6</v>
      </c>
      <c r="BU14" s="719">
        <v>1094.92</v>
      </c>
      <c r="BV14" s="719">
        <v>181.27</v>
      </c>
      <c r="BY14" s="721">
        <v>6</v>
      </c>
      <c r="BZ14" s="719">
        <v>1459.5700000000002</v>
      </c>
      <c r="CA14" s="719">
        <v>174.04</v>
      </c>
      <c r="CD14" s="721">
        <v>6</v>
      </c>
      <c r="CE14" s="719">
        <v>1307.23</v>
      </c>
      <c r="CF14" s="719">
        <v>174.04</v>
      </c>
      <c r="CI14" s="727">
        <v>1681.54</v>
      </c>
      <c r="CJ14" s="727">
        <v>198.69</v>
      </c>
      <c r="CL14" s="728"/>
    </row>
    <row r="15" spans="1:91" ht="23.25">
      <c r="C15" s="509"/>
      <c r="D15" s="515" t="s">
        <v>1008</v>
      </c>
      <c r="E15" s="511">
        <v>0</v>
      </c>
      <c r="F15" s="816"/>
      <c r="G15" s="979">
        <v>2</v>
      </c>
      <c r="H15" s="775">
        <v>55</v>
      </c>
      <c r="I15" s="776" t="s">
        <v>1058</v>
      </c>
      <c r="J15" s="815">
        <v>1.200022209234366</v>
      </c>
      <c r="K15" s="777">
        <v>11372.371972499999</v>
      </c>
      <c r="L15" s="778">
        <v>2</v>
      </c>
      <c r="M15" s="726">
        <v>414519.19005767338</v>
      </c>
      <c r="N15" s="726">
        <v>207259.59502883669</v>
      </c>
      <c r="P15" s="13">
        <v>414519.19005767338</v>
      </c>
      <c r="Q15" s="99">
        <v>0</v>
      </c>
      <c r="CL15" s="728"/>
    </row>
    <row r="16" spans="1:91" ht="23.25">
      <c r="C16" s="509"/>
      <c r="D16" s="515" t="s">
        <v>1009</v>
      </c>
      <c r="E16" s="511">
        <v>15917.349256199997</v>
      </c>
      <c r="F16" s="911"/>
      <c r="G16" s="979">
        <v>7</v>
      </c>
      <c r="H16" s="775">
        <v>60</v>
      </c>
      <c r="I16" s="776" t="s">
        <v>1059</v>
      </c>
      <c r="J16" s="815">
        <v>1.1700187025131503</v>
      </c>
      <c r="K16" s="777">
        <v>11088.034702499999</v>
      </c>
      <c r="L16" s="778">
        <v>7</v>
      </c>
      <c r="M16" s="726">
        <v>1412565.4285658565</v>
      </c>
      <c r="N16" s="726">
        <v>201795.0612236938</v>
      </c>
      <c r="P16" s="13">
        <v>1412565.4285658565</v>
      </c>
      <c r="Q16" s="99">
        <v>0</v>
      </c>
      <c r="CI16" s="729"/>
      <c r="CJ16" s="729"/>
      <c r="CL16" s="728"/>
    </row>
    <row r="17" spans="3:90" ht="28.5">
      <c r="C17" s="509"/>
      <c r="D17" s="515" t="s">
        <v>1010</v>
      </c>
      <c r="E17" s="511">
        <v>786623.1562405536</v>
      </c>
      <c r="F17" s="911"/>
      <c r="G17" s="979">
        <v>30</v>
      </c>
      <c r="H17" s="775">
        <v>65</v>
      </c>
      <c r="I17" s="776" t="s">
        <v>1060</v>
      </c>
      <c r="J17" s="815">
        <v>1.1400233781414377</v>
      </c>
      <c r="K17" s="777">
        <v>10803.774974999998</v>
      </c>
      <c r="L17" s="778">
        <v>30</v>
      </c>
      <c r="M17" s="726">
        <v>5929382.8881759671</v>
      </c>
      <c r="N17" s="726">
        <v>197646.09627253225</v>
      </c>
      <c r="P17" s="13">
        <v>5929382.8881759671</v>
      </c>
      <c r="Q17" s="99">
        <v>0</v>
      </c>
      <c r="BJ17" s="393" t="s">
        <v>1000</v>
      </c>
      <c r="BK17" s="718" t="s">
        <v>876</v>
      </c>
      <c r="BL17" s="718" t="s">
        <v>877</v>
      </c>
      <c r="CL17" s="728"/>
    </row>
    <row r="18" spans="3:90" ht="28.5">
      <c r="C18" s="509"/>
      <c r="D18" s="515" t="s">
        <v>1030</v>
      </c>
      <c r="E18" s="511">
        <v>1157625.3761721421</v>
      </c>
      <c r="F18" s="911"/>
      <c r="G18" s="979">
        <v>4</v>
      </c>
      <c r="H18" s="775">
        <v>70</v>
      </c>
      <c r="I18" s="776" t="s">
        <v>1061</v>
      </c>
      <c r="J18" s="815">
        <v>1.1000233781414379</v>
      </c>
      <c r="K18" s="777">
        <v>10424.702925</v>
      </c>
      <c r="L18" s="778">
        <v>4</v>
      </c>
      <c r="M18" s="726">
        <v>781462.60993933375</v>
      </c>
      <c r="N18" s="726">
        <v>195365.65248483344</v>
      </c>
      <c r="P18" s="13">
        <v>781462.60993933375</v>
      </c>
      <c r="Q18" s="99">
        <v>0</v>
      </c>
      <c r="BJ18" s="721">
        <v>1</v>
      </c>
      <c r="BK18" s="719">
        <v>720.59999999999991</v>
      </c>
      <c r="BL18" s="719">
        <v>56.733333333333327</v>
      </c>
      <c r="CI18" s="729"/>
      <c r="CJ18" s="729"/>
      <c r="CK18" s="729"/>
      <c r="CL18" s="728"/>
    </row>
    <row r="19" spans="3:90" ht="28.5">
      <c r="C19" s="509"/>
      <c r="D19" s="515" t="s">
        <v>134</v>
      </c>
      <c r="E19" s="511">
        <v>2347302.0661968142</v>
      </c>
      <c r="F19" s="911"/>
      <c r="G19" s="979">
        <v>28</v>
      </c>
      <c r="H19" s="775">
        <v>75</v>
      </c>
      <c r="I19" s="776" t="s">
        <v>1062</v>
      </c>
      <c r="J19" s="815">
        <v>1.125</v>
      </c>
      <c r="K19" s="777">
        <v>10661.401406249999</v>
      </c>
      <c r="L19" s="778">
        <v>28</v>
      </c>
      <c r="M19" s="726">
        <v>5405422.3395952247</v>
      </c>
      <c r="N19" s="726">
        <v>193050.79784268659</v>
      </c>
      <c r="P19" s="13">
        <v>5405422.3395952247</v>
      </c>
      <c r="Q19" s="99">
        <v>0</v>
      </c>
      <c r="BJ19" s="721">
        <v>2</v>
      </c>
      <c r="BK19" s="719">
        <v>1416.6583333333335</v>
      </c>
      <c r="BL19" s="719">
        <v>106.01666666666667</v>
      </c>
      <c r="CL19" s="728"/>
    </row>
    <row r="20" spans="3:90" ht="28.5">
      <c r="C20" s="516"/>
      <c r="D20" s="517" t="s">
        <v>647</v>
      </c>
      <c r="E20" s="518">
        <v>28264717.907097749</v>
      </c>
      <c r="F20" s="816"/>
      <c r="G20" s="979">
        <v>71</v>
      </c>
      <c r="H20" s="775">
        <v>80</v>
      </c>
      <c r="I20" s="776" t="s">
        <v>1063</v>
      </c>
      <c r="J20" s="815">
        <v>1</v>
      </c>
      <c r="K20" s="777">
        <v>9476.8012499999986</v>
      </c>
      <c r="L20" s="778">
        <v>71</v>
      </c>
      <c r="M20" s="726">
        <v>12376731.234175926</v>
      </c>
      <c r="N20" s="726">
        <v>174320.15822782993</v>
      </c>
      <c r="P20" s="13">
        <v>12376731.234175926</v>
      </c>
      <c r="Q20" s="99">
        <v>0</v>
      </c>
      <c r="BJ20" s="721">
        <v>3</v>
      </c>
      <c r="BK20" s="719">
        <v>1613.8816666666669</v>
      </c>
      <c r="BL20" s="719">
        <v>155.76333333333332</v>
      </c>
    </row>
    <row r="21" spans="3:90" ht="28.5">
      <c r="C21" s="509"/>
      <c r="D21" s="519"/>
      <c r="E21" s="508"/>
      <c r="F21" s="739"/>
      <c r="G21" s="979">
        <v>2</v>
      </c>
      <c r="H21" s="775">
        <v>85</v>
      </c>
      <c r="I21" s="776" t="s">
        <v>1281</v>
      </c>
      <c r="J21" s="815">
        <v>0.97386206896551719</v>
      </c>
      <c r="K21" s="777">
        <v>9229.0972724999974</v>
      </c>
      <c r="L21" s="778">
        <v>2</v>
      </c>
      <c r="M21" s="726">
        <v>355900.57085762307</v>
      </c>
      <c r="N21" s="726">
        <v>177950.28542881153</v>
      </c>
      <c r="P21" s="13">
        <v>355900.57085762307</v>
      </c>
      <c r="Q21" s="99">
        <v>0</v>
      </c>
      <c r="BJ21" s="721">
        <v>4</v>
      </c>
      <c r="BK21" s="719">
        <v>1989.0516666666665</v>
      </c>
      <c r="BL21" s="719">
        <v>181.76333333333332</v>
      </c>
    </row>
    <row r="22" spans="3:90" ht="28.5">
      <c r="C22" s="509"/>
      <c r="D22" s="515" t="s">
        <v>648</v>
      </c>
      <c r="E22" s="511">
        <v>1143631.3848902222</v>
      </c>
      <c r="F22" s="739"/>
      <c r="G22" s="979">
        <v>2</v>
      </c>
      <c r="H22" s="775">
        <v>90</v>
      </c>
      <c r="I22" s="776" t="s">
        <v>1280</v>
      </c>
      <c r="J22" s="815">
        <v>0.91263939216832268</v>
      </c>
      <c r="K22" s="777">
        <v>8648.9021324999994</v>
      </c>
      <c r="L22" s="778">
        <v>2</v>
      </c>
      <c r="M22" s="726">
        <v>339781.27096216887</v>
      </c>
      <c r="N22" s="726">
        <v>169890.63548108444</v>
      </c>
      <c r="P22" s="13">
        <v>339781.27096216887</v>
      </c>
      <c r="Q22" s="99">
        <v>0</v>
      </c>
      <c r="BJ22" s="721">
        <v>5</v>
      </c>
      <c r="BK22" s="719">
        <v>1300.6633333333332</v>
      </c>
      <c r="BL22" s="719">
        <v>132.01666666666665</v>
      </c>
    </row>
    <row r="23" spans="3:90" ht="28.5">
      <c r="C23" s="509"/>
      <c r="D23" s="515" t="s">
        <v>649</v>
      </c>
      <c r="E23" s="511">
        <v>315919.58640833269</v>
      </c>
      <c r="F23"/>
      <c r="G23" s="979">
        <v>1</v>
      </c>
      <c r="H23" s="775">
        <v>95</v>
      </c>
      <c r="I23" s="776" t="s">
        <v>1064</v>
      </c>
      <c r="J23" s="815">
        <v>1.3988310929281123</v>
      </c>
      <c r="K23" s="777">
        <v>13256.444249999999</v>
      </c>
      <c r="L23" s="778">
        <v>1</v>
      </c>
      <c r="M23" s="726">
        <v>226902.07309969899</v>
      </c>
      <c r="N23" s="726">
        <v>226902.07309969899</v>
      </c>
      <c r="O23" s="784" t="s">
        <v>1090</v>
      </c>
      <c r="P23" s="13"/>
      <c r="Q23" s="99">
        <v>226902.07309969899</v>
      </c>
      <c r="BJ23" s="721">
        <v>6</v>
      </c>
      <c r="BK23" s="719">
        <v>1341.5966666666668</v>
      </c>
      <c r="BL23" s="719">
        <v>151.55166666666665</v>
      </c>
    </row>
    <row r="24" spans="3:90" ht="23.25">
      <c r="C24" s="509"/>
      <c r="D24" s="515" t="s">
        <v>650</v>
      </c>
      <c r="E24" s="511">
        <v>114535.30422864124</v>
      </c>
      <c r="F24" s="739"/>
      <c r="G24" s="979">
        <v>2</v>
      </c>
      <c r="H24" s="775">
        <v>100</v>
      </c>
      <c r="I24" s="776" t="s">
        <v>1069</v>
      </c>
      <c r="J24" s="815">
        <v>0.76070368205727645</v>
      </c>
      <c r="K24" s="777">
        <v>7209.0376049999986</v>
      </c>
      <c r="L24" s="778">
        <v>2</v>
      </c>
      <c r="M24" s="726">
        <v>267647.49217730144</v>
      </c>
      <c r="N24" s="726">
        <v>133823.74608865072</v>
      </c>
      <c r="O24" s="784" t="s">
        <v>1090</v>
      </c>
      <c r="P24" s="13"/>
      <c r="Q24" s="99">
        <v>267647.49217730144</v>
      </c>
    </row>
    <row r="25" spans="3:90" ht="23.25">
      <c r="C25" s="509"/>
      <c r="D25" s="515" t="s">
        <v>651</v>
      </c>
      <c r="E25" s="511">
        <v>359016.96173856861</v>
      </c>
      <c r="F25" s="739"/>
      <c r="G25" s="979">
        <v>0</v>
      </c>
      <c r="H25" s="775">
        <v>105</v>
      </c>
      <c r="I25" s="776"/>
      <c r="J25" s="815"/>
      <c r="K25" s="777"/>
      <c r="L25" s="778"/>
      <c r="M25" s="726"/>
      <c r="N25" s="726"/>
      <c r="P25" s="13"/>
      <c r="Q25" s="99">
        <v>0</v>
      </c>
    </row>
    <row r="26" spans="3:90" ht="23.25">
      <c r="C26" s="509"/>
      <c r="D26" s="515" t="s">
        <v>652</v>
      </c>
      <c r="E26" s="511">
        <v>362529.12000000029</v>
      </c>
      <c r="F26" s="739"/>
      <c r="G26" s="979">
        <v>1</v>
      </c>
      <c r="H26" s="775">
        <v>110</v>
      </c>
      <c r="I26" s="776" t="s">
        <v>1065</v>
      </c>
      <c r="J26" s="815">
        <v>1.3988310929281123</v>
      </c>
      <c r="K26" s="777">
        <v>13256.444249999999</v>
      </c>
      <c r="L26" s="778">
        <v>1</v>
      </c>
      <c r="M26" s="726">
        <v>226902.07309969899</v>
      </c>
      <c r="N26" s="726">
        <v>226902.07309969899</v>
      </c>
      <c r="O26" s="784" t="s">
        <v>1090</v>
      </c>
      <c r="P26" s="13"/>
      <c r="Q26" s="99">
        <v>226902.07309969899</v>
      </c>
    </row>
    <row r="27" spans="3:90" ht="23.25">
      <c r="C27" s="509"/>
      <c r="D27" s="515" t="s">
        <v>1011</v>
      </c>
      <c r="E27" s="511">
        <v>3272058.3599999966</v>
      </c>
      <c r="F27" s="739"/>
      <c r="G27" s="979">
        <v>2</v>
      </c>
      <c r="H27" s="775">
        <v>115</v>
      </c>
      <c r="I27" s="776" t="s">
        <v>1070</v>
      </c>
      <c r="J27" s="815">
        <v>0.76070368205727645</v>
      </c>
      <c r="K27" s="777">
        <v>7209.0376049999986</v>
      </c>
      <c r="L27" s="778">
        <v>2</v>
      </c>
      <c r="M27" s="726">
        <v>267647.49217730144</v>
      </c>
      <c r="N27" s="726">
        <v>133823.74608865072</v>
      </c>
      <c r="O27" s="784" t="s">
        <v>1090</v>
      </c>
      <c r="P27" s="13"/>
      <c r="Q27" s="99">
        <v>267647.49217730144</v>
      </c>
      <c r="AK27" s="13"/>
    </row>
    <row r="28" spans="3:90" ht="23.25">
      <c r="C28" s="509"/>
      <c r="D28" s="515" t="s">
        <v>655</v>
      </c>
      <c r="E28" s="511">
        <v>288000</v>
      </c>
      <c r="F28" s="739"/>
      <c r="G28" s="979">
        <v>0</v>
      </c>
      <c r="H28" s="775">
        <v>120</v>
      </c>
      <c r="I28" s="776"/>
      <c r="J28" s="815"/>
      <c r="K28" s="777"/>
      <c r="L28" s="778"/>
      <c r="M28" s="726"/>
      <c r="N28" s="726"/>
      <c r="P28" s="13"/>
      <c r="Q28" s="99">
        <v>0</v>
      </c>
    </row>
    <row r="29" spans="3:90" ht="23.25">
      <c r="C29" s="509"/>
      <c r="D29" s="515" t="s">
        <v>795</v>
      </c>
      <c r="E29" s="511">
        <v>592000</v>
      </c>
      <c r="F29" s="739"/>
      <c r="G29" s="979">
        <v>1</v>
      </c>
      <c r="H29" s="775">
        <v>125</v>
      </c>
      <c r="I29" s="776" t="s">
        <v>1066</v>
      </c>
      <c r="J29" s="815">
        <v>1.3988310929281123</v>
      </c>
      <c r="K29" s="777">
        <v>13256.444249999999</v>
      </c>
      <c r="L29" s="778">
        <v>1</v>
      </c>
      <c r="M29" s="726">
        <v>226902.07309969899</v>
      </c>
      <c r="N29" s="726">
        <v>226902.07309969899</v>
      </c>
      <c r="O29" s="784" t="s">
        <v>1090</v>
      </c>
      <c r="P29" s="13"/>
      <c r="Q29" s="99">
        <v>226902.07309969899</v>
      </c>
      <c r="AK29" s="13"/>
    </row>
    <row r="30" spans="3:90" ht="23.25">
      <c r="C30" s="509"/>
      <c r="D30" s="515" t="s">
        <v>884</v>
      </c>
      <c r="E30" s="511">
        <v>3343.560000000014</v>
      </c>
      <c r="F30" s="739"/>
      <c r="G30" s="979">
        <v>1</v>
      </c>
      <c r="H30" s="775">
        <v>130</v>
      </c>
      <c r="I30" s="776" t="s">
        <v>1071</v>
      </c>
      <c r="J30" s="815">
        <v>0.76070368205727645</v>
      </c>
      <c r="K30" s="777">
        <v>7209.0376049999986</v>
      </c>
      <c r="L30" s="778">
        <v>1</v>
      </c>
      <c r="M30" s="726">
        <v>133823.74608865072</v>
      </c>
      <c r="N30" s="726">
        <v>133823.74608865072</v>
      </c>
      <c r="O30" s="784" t="s">
        <v>1090</v>
      </c>
      <c r="P30" s="13"/>
      <c r="Q30" s="99">
        <v>133823.74608865072</v>
      </c>
    </row>
    <row r="31" spans="3:90" ht="23.25">
      <c r="C31" s="509"/>
      <c r="D31" s="515" t="s">
        <v>657</v>
      </c>
      <c r="E31" s="511">
        <v>10277.519999999971</v>
      </c>
      <c r="F31" s="739"/>
      <c r="G31" s="979">
        <v>1</v>
      </c>
      <c r="H31" s="775">
        <v>135</v>
      </c>
      <c r="I31" s="776" t="s">
        <v>1304</v>
      </c>
      <c r="J31" s="815">
        <v>0.85499999999999998</v>
      </c>
      <c r="K31" s="777">
        <v>8102.6650687499987</v>
      </c>
      <c r="L31" s="778">
        <v>1</v>
      </c>
      <c r="M31" s="726">
        <v>151577.96408319342</v>
      </c>
      <c r="N31" s="726">
        <v>151577.96408319342</v>
      </c>
      <c r="O31" s="784" t="s">
        <v>1090</v>
      </c>
      <c r="P31" s="13"/>
      <c r="Q31" s="99">
        <v>151577.96408319342</v>
      </c>
    </row>
    <row r="32" spans="3:90" ht="23.25">
      <c r="C32" s="509"/>
      <c r="D32" s="515" t="s">
        <v>891</v>
      </c>
      <c r="E32" s="511">
        <v>38436.286391666181</v>
      </c>
      <c r="F32" s="739"/>
      <c r="G32" s="979">
        <v>1</v>
      </c>
      <c r="H32" s="775">
        <v>140</v>
      </c>
      <c r="I32" s="776" t="s">
        <v>1068</v>
      </c>
      <c r="J32" s="815">
        <v>0.97386206896551719</v>
      </c>
      <c r="K32" s="777">
        <v>9229.0972724999974</v>
      </c>
      <c r="L32" s="778">
        <v>1</v>
      </c>
      <c r="M32" s="726">
        <v>165613.38357447449</v>
      </c>
      <c r="N32" s="726">
        <v>165613.38357447449</v>
      </c>
      <c r="P32" s="13">
        <v>165613.38357447449</v>
      </c>
      <c r="Q32" s="99">
        <v>0</v>
      </c>
    </row>
    <row r="33" spans="3:59" ht="28.5">
      <c r="C33" s="509"/>
      <c r="D33" s="515" t="s">
        <v>794</v>
      </c>
      <c r="E33" s="511">
        <v>47746.939616976575</v>
      </c>
      <c r="F33" s="739"/>
      <c r="G33" s="979">
        <v>1</v>
      </c>
      <c r="H33" s="775">
        <v>145</v>
      </c>
      <c r="I33" s="776" t="s">
        <v>731</v>
      </c>
      <c r="J33" s="815">
        <v>0.91263939216832268</v>
      </c>
      <c r="K33" s="777">
        <v>8648.9021324999994</v>
      </c>
      <c r="L33" s="778">
        <v>1</v>
      </c>
      <c r="M33" s="726">
        <v>160066.73711288103</v>
      </c>
      <c r="N33" s="726">
        <v>160066.73711288103</v>
      </c>
      <c r="P33" s="13">
        <v>160066.73711288103</v>
      </c>
      <c r="Q33" s="99">
        <v>0</v>
      </c>
      <c r="AO33" s="735" t="s">
        <v>1004</v>
      </c>
      <c r="AP33" s="733" t="s">
        <v>876</v>
      </c>
    </row>
    <row r="34" spans="3:59" ht="28.5">
      <c r="C34" s="509"/>
      <c r="D34" s="515" t="s">
        <v>1012</v>
      </c>
      <c r="E34" s="511">
        <v>13464</v>
      </c>
      <c r="F34" s="739"/>
      <c r="G34" s="979">
        <v>0</v>
      </c>
      <c r="H34" s="775">
        <v>150</v>
      </c>
      <c r="I34" s="776"/>
      <c r="J34" s="815"/>
      <c r="K34" s="777"/>
      <c r="L34" s="778"/>
      <c r="M34" s="726"/>
      <c r="N34" s="726">
        <v>0</v>
      </c>
      <c r="P34" s="13">
        <v>0</v>
      </c>
      <c r="Q34" s="99">
        <v>0</v>
      </c>
      <c r="AI34" s="135"/>
      <c r="AN34" t="s">
        <v>673</v>
      </c>
      <c r="AO34" s="433">
        <v>1</v>
      </c>
      <c r="AP34" s="734">
        <v>665.78</v>
      </c>
    </row>
    <row r="35" spans="3:59" ht="28.5">
      <c r="C35" s="509"/>
      <c r="D35" s="515" t="s">
        <v>796</v>
      </c>
      <c r="E35" s="511">
        <v>82100</v>
      </c>
      <c r="F35" s="739"/>
      <c r="G35" s="979">
        <v>1</v>
      </c>
      <c r="H35" s="775">
        <v>155</v>
      </c>
      <c r="I35" s="776" t="s">
        <v>1067</v>
      </c>
      <c r="J35" s="815">
        <v>1.0437381648158972</v>
      </c>
      <c r="K35" s="777">
        <v>9891.299144999999</v>
      </c>
      <c r="L35" s="778">
        <v>1</v>
      </c>
      <c r="M35" s="726">
        <v>191933.13883975038</v>
      </c>
      <c r="N35" s="726">
        <v>191933.13883975038</v>
      </c>
      <c r="P35" s="13">
        <v>191933.13883975038</v>
      </c>
      <c r="Q35" s="99">
        <v>0</v>
      </c>
      <c r="AN35" t="s">
        <v>1116</v>
      </c>
      <c r="AO35" s="433">
        <v>2</v>
      </c>
      <c r="AP35" s="734">
        <v>1454.45</v>
      </c>
    </row>
    <row r="36" spans="3:59" ht="28.5">
      <c r="C36" s="516"/>
      <c r="D36" s="517" t="s">
        <v>653</v>
      </c>
      <c r="E36" s="518">
        <v>6643059.0232744031</v>
      </c>
      <c r="F36" s="739"/>
      <c r="G36" s="979">
        <v>5</v>
      </c>
      <c r="H36" s="775">
        <v>160</v>
      </c>
      <c r="I36" s="776" t="s">
        <v>1301</v>
      </c>
      <c r="J36" s="815">
        <v>0.93541087083576846</v>
      </c>
      <c r="K36" s="777">
        <v>8864.7029099999982</v>
      </c>
      <c r="L36" s="778">
        <v>5</v>
      </c>
      <c r="M36" s="726">
        <v>869309.0638171793</v>
      </c>
      <c r="N36" s="726">
        <v>173861.81276343585</v>
      </c>
      <c r="P36" s="13">
        <v>869309.0638171793</v>
      </c>
      <c r="Q36" s="99">
        <v>0</v>
      </c>
      <c r="AN36" t="s">
        <v>1117</v>
      </c>
      <c r="AO36" s="433">
        <v>3</v>
      </c>
      <c r="AP36" s="734">
        <v>1085.78</v>
      </c>
    </row>
    <row r="37" spans="3:59" ht="29.1" customHeight="1" thickBot="1">
      <c r="C37" s="509"/>
      <c r="D37" s="507"/>
      <c r="E37" s="520"/>
      <c r="F37" s="739"/>
      <c r="G37" s="979">
        <v>1</v>
      </c>
      <c r="H37" s="775">
        <v>165</v>
      </c>
      <c r="I37" s="776" t="s">
        <v>1072</v>
      </c>
      <c r="J37" s="815">
        <v>0.73480771478667439</v>
      </c>
      <c r="K37" s="777">
        <v>6963.6266699999987</v>
      </c>
      <c r="L37" s="778">
        <v>1</v>
      </c>
      <c r="M37" s="726">
        <v>127545.73068208167</v>
      </c>
      <c r="N37" s="726">
        <v>127545.73068208167</v>
      </c>
      <c r="P37" s="13">
        <v>127545.73068208167</v>
      </c>
      <c r="Q37" s="99">
        <v>0</v>
      </c>
      <c r="AL37" s="135"/>
      <c r="AM37" s="135"/>
      <c r="AN37" t="s">
        <v>1118</v>
      </c>
      <c r="AO37" s="433">
        <v>4</v>
      </c>
      <c r="AP37" s="734">
        <v>1306.67</v>
      </c>
    </row>
    <row r="38" spans="3:59" ht="29.25" thickBot="1">
      <c r="C38" s="521"/>
      <c r="D38" s="522" t="s">
        <v>689</v>
      </c>
      <c r="E38" s="523">
        <v>34907776.930372149</v>
      </c>
      <c r="F38" s="739"/>
      <c r="G38" s="979">
        <v>5</v>
      </c>
      <c r="H38" s="775">
        <v>170</v>
      </c>
      <c r="I38" s="776" t="s">
        <v>702</v>
      </c>
      <c r="J38" s="815">
        <v>0.76070368205727645</v>
      </c>
      <c r="K38" s="777">
        <v>7209.0376049999986</v>
      </c>
      <c r="L38" s="778">
        <v>5</v>
      </c>
      <c r="M38" s="726">
        <v>674264.84246761131</v>
      </c>
      <c r="N38" s="726">
        <v>134852.96849352226</v>
      </c>
      <c r="P38" s="13">
        <v>674264.84246761131</v>
      </c>
      <c r="Q38" s="99">
        <v>0</v>
      </c>
      <c r="AN38" t="s">
        <v>1119</v>
      </c>
      <c r="AO38" s="433">
        <v>5</v>
      </c>
      <c r="AP38" s="734">
        <v>1874.45</v>
      </c>
    </row>
    <row r="39" spans="3:59" ht="31.5" customHeight="1">
      <c r="C39"/>
      <c r="D39"/>
      <c r="E39" s="13"/>
      <c r="F39"/>
      <c r="G39" s="979">
        <v>1</v>
      </c>
      <c r="H39" s="775">
        <v>175</v>
      </c>
      <c r="I39" s="776" t="s">
        <v>1074</v>
      </c>
      <c r="J39" s="815">
        <v>0.76072472238457045</v>
      </c>
      <c r="K39" s="777">
        <v>7209.2369999999992</v>
      </c>
      <c r="L39" s="778">
        <v>1</v>
      </c>
      <c r="M39" s="726">
        <v>137826.81506583444</v>
      </c>
      <c r="N39" s="726">
        <v>137826.81506583444</v>
      </c>
      <c r="O39" s="784" t="s">
        <v>1090</v>
      </c>
      <c r="P39" s="13"/>
      <c r="Q39" s="99">
        <v>137826.81506583444</v>
      </c>
      <c r="R39" s="135"/>
      <c r="S39" s="135"/>
      <c r="T39" s="135"/>
      <c r="U39" s="135"/>
      <c r="V39" s="135"/>
      <c r="W39" s="135"/>
      <c r="X39" s="135"/>
      <c r="Y39" s="135"/>
      <c r="Z39" s="135"/>
      <c r="AA39" s="135"/>
      <c r="AB39" s="135"/>
      <c r="AC39" s="135"/>
      <c r="AH39" s="135"/>
      <c r="AN39" t="s">
        <v>1120</v>
      </c>
      <c r="AO39" s="433">
        <v>6</v>
      </c>
      <c r="AP39" s="734">
        <v>2095.3200000000002</v>
      </c>
    </row>
    <row r="40" spans="3:59" ht="31.5" customHeight="1">
      <c r="C40"/>
      <c r="D40"/>
      <c r="E40" s="203"/>
      <c r="F40" s="759"/>
      <c r="G40" s="979">
        <v>187</v>
      </c>
      <c r="J40"/>
      <c r="K40" s="256" t="s">
        <v>1013</v>
      </c>
      <c r="L40" s="524">
        <v>187</v>
      </c>
      <c r="M40" s="524">
        <v>34800452.5716222</v>
      </c>
      <c r="N40" s="135"/>
      <c r="P40" s="203">
        <v>33161222.842730824</v>
      </c>
      <c r="Q40" s="203">
        <v>1746554.0876413784</v>
      </c>
      <c r="R40" s="135"/>
      <c r="S40" s="135"/>
      <c r="T40" s="135"/>
      <c r="U40" s="135"/>
      <c r="V40" s="135"/>
      <c r="W40" s="135"/>
      <c r="X40" s="135"/>
      <c r="Y40" s="135"/>
      <c r="Z40" s="135"/>
      <c r="AA40" s="135"/>
      <c r="AB40" s="135"/>
      <c r="AG40" s="135"/>
      <c r="AN40" s="774"/>
    </row>
    <row r="41" spans="3:59" ht="31.5" customHeight="1">
      <c r="C41"/>
      <c r="D41"/>
      <c r="E41"/>
      <c r="F41"/>
      <c r="J41"/>
      <c r="K41" s="256" t="s">
        <v>1014</v>
      </c>
      <c r="L41" s="524">
        <v>6</v>
      </c>
      <c r="M41" s="524">
        <v>107324.35874999998</v>
      </c>
      <c r="N41" s="135"/>
      <c r="P41" s="135"/>
      <c r="Q41" s="573">
        <v>34907776.930372201</v>
      </c>
      <c r="R41" s="135"/>
      <c r="S41" s="135"/>
      <c r="T41" s="135"/>
      <c r="U41" s="135"/>
      <c r="V41" s="135"/>
      <c r="W41" s="135"/>
      <c r="X41" s="135"/>
      <c r="Y41" s="135"/>
      <c r="Z41" s="135"/>
      <c r="AA41" s="135"/>
      <c r="AB41" s="135"/>
      <c r="AG41" s="135"/>
      <c r="AN41" s="774"/>
    </row>
    <row r="42" spans="3:59" ht="31.5" customHeight="1">
      <c r="C42"/>
      <c r="D42"/>
      <c r="E42"/>
      <c r="F42"/>
      <c r="J42"/>
      <c r="K42" s="256" t="s">
        <v>135</v>
      </c>
      <c r="L42" s="524">
        <v>193</v>
      </c>
      <c r="M42" s="524">
        <v>34907776.930372201</v>
      </c>
      <c r="P42" s="135"/>
      <c r="Q42" s="135"/>
      <c r="R42" s="135"/>
      <c r="S42" s="135"/>
      <c r="T42" s="135"/>
      <c r="U42" s="135"/>
      <c r="V42" s="135"/>
      <c r="W42" s="135"/>
      <c r="X42" s="135"/>
      <c r="Y42" s="135"/>
      <c r="Z42" s="135"/>
      <c r="AA42" s="135"/>
      <c r="AB42" s="135"/>
      <c r="AG42" s="135"/>
      <c r="AN42" s="774"/>
    </row>
    <row r="43" spans="3:59">
      <c r="C43"/>
      <c r="D43"/>
      <c r="E43"/>
      <c r="F43"/>
      <c r="J43"/>
      <c r="M43" s="13"/>
      <c r="W43" s="135"/>
      <c r="X43" s="135"/>
      <c r="Y43" s="135"/>
      <c r="Z43" s="135"/>
      <c r="AA43" s="135"/>
      <c r="AB43" s="135"/>
      <c r="AC43" s="135"/>
      <c r="AD43" s="135"/>
      <c r="AE43" s="135"/>
      <c r="AF43" s="135"/>
      <c r="AK43" s="135"/>
      <c r="AL43" s="135"/>
    </row>
    <row r="44" spans="3:59">
      <c r="C44"/>
      <c r="D44"/>
      <c r="E44"/>
      <c r="F44"/>
      <c r="I44" s="526">
        <v>22960518.02572494</v>
      </c>
      <c r="J44"/>
      <c r="AD44" s="526"/>
    </row>
    <row r="45" spans="3:59" ht="38.25">
      <c r="C45"/>
      <c r="D45"/>
      <c r="E45" s="760"/>
      <c r="F45" s="759"/>
      <c r="I45" s="766" t="s">
        <v>700</v>
      </c>
      <c r="J45" s="767" t="s">
        <v>676</v>
      </c>
      <c r="K45" s="767" t="s">
        <v>284</v>
      </c>
      <c r="L45" s="767" t="s">
        <v>677</v>
      </c>
      <c r="M45" s="768" t="s">
        <v>645</v>
      </c>
      <c r="N45" s="769" t="s">
        <v>864</v>
      </c>
      <c r="O45" s="768" t="s">
        <v>863</v>
      </c>
      <c r="P45" s="769" t="s">
        <v>870</v>
      </c>
      <c r="Q45" s="768" t="s">
        <v>871</v>
      </c>
      <c r="R45" s="769" t="s">
        <v>872</v>
      </c>
      <c r="S45" s="768" t="s">
        <v>873</v>
      </c>
      <c r="T45" s="768" t="s">
        <v>1005</v>
      </c>
      <c r="U45" s="769" t="s">
        <v>875</v>
      </c>
      <c r="V45" s="768" t="s">
        <v>875</v>
      </c>
      <c r="W45" s="768" t="s">
        <v>644</v>
      </c>
      <c r="X45" s="768" t="s">
        <v>1040</v>
      </c>
      <c r="Y45" s="768" t="s">
        <v>678</v>
      </c>
      <c r="Z45" s="770" t="s">
        <v>1031</v>
      </c>
      <c r="AA45" s="768" t="s">
        <v>1030</v>
      </c>
      <c r="AB45" s="768" t="s">
        <v>679</v>
      </c>
      <c r="AC45" s="768" t="s">
        <v>134</v>
      </c>
      <c r="AD45" s="768" t="s">
        <v>283</v>
      </c>
      <c r="AE45" s="36"/>
      <c r="AF45" s="767" t="s">
        <v>680</v>
      </c>
      <c r="AG45" s="771" t="s">
        <v>681</v>
      </c>
      <c r="AH45" s="771" t="s">
        <v>682</v>
      </c>
      <c r="AI45" s="767" t="s">
        <v>683</v>
      </c>
      <c r="AJ45" s="768" t="s">
        <v>650</v>
      </c>
      <c r="AK45" s="767" t="s">
        <v>684</v>
      </c>
      <c r="AL45" s="768" t="s">
        <v>656</v>
      </c>
      <c r="AM45" s="767" t="s">
        <v>685</v>
      </c>
      <c r="AN45" s="768" t="s">
        <v>686</v>
      </c>
      <c r="AO45" s="772" t="s">
        <v>1003</v>
      </c>
      <c r="AP45" s="768" t="s">
        <v>876</v>
      </c>
      <c r="AQ45" s="772" t="s">
        <v>655</v>
      </c>
      <c r="AR45" s="768" t="s">
        <v>888</v>
      </c>
      <c r="AS45" s="772" t="s">
        <v>882</v>
      </c>
      <c r="AT45" s="768"/>
      <c r="AU45" s="772" t="s">
        <v>883</v>
      </c>
      <c r="AV45" s="768"/>
      <c r="AW45" s="773" t="s">
        <v>884</v>
      </c>
      <c r="AX45" s="768"/>
      <c r="AY45" s="773" t="s">
        <v>890</v>
      </c>
      <c r="AZ45" s="715" t="s">
        <v>43</v>
      </c>
      <c r="BA45" s="773" t="s">
        <v>891</v>
      </c>
      <c r="BB45" s="715" t="s">
        <v>885</v>
      </c>
      <c r="BC45" s="773" t="s">
        <v>892</v>
      </c>
      <c r="BD45" s="715" t="s">
        <v>886</v>
      </c>
      <c r="BE45" s="773" t="s">
        <v>893</v>
      </c>
      <c r="BF45" s="715" t="s">
        <v>887</v>
      </c>
      <c r="BG45" s="768" t="s">
        <v>796</v>
      </c>
    </row>
    <row r="46" spans="3:59" ht="21">
      <c r="C46"/>
      <c r="D46"/>
      <c r="E46" s="760"/>
      <c r="F46" s="759"/>
      <c r="I46" s="526">
        <v>22960518.02572494</v>
      </c>
      <c r="J46" s="526">
        <v>0</v>
      </c>
      <c r="K46" s="526">
        <v>0</v>
      </c>
      <c r="L46" s="526">
        <v>0</v>
      </c>
      <c r="M46" s="526">
        <v>605178.64403639932</v>
      </c>
      <c r="N46" s="526">
        <v>0</v>
      </c>
      <c r="O46" s="526">
        <v>330097.50129509979</v>
      </c>
      <c r="P46" s="526">
        <v>0</v>
      </c>
      <c r="Q46" s="526">
        <v>46603.638912599999</v>
      </c>
      <c r="R46" s="526">
        <v>0</v>
      </c>
      <c r="S46" s="526">
        <v>14852.149262999999</v>
      </c>
      <c r="T46" s="526">
        <v>0</v>
      </c>
      <c r="U46" s="526">
        <v>0</v>
      </c>
      <c r="V46" s="526">
        <v>15917.349256199997</v>
      </c>
      <c r="W46" s="526">
        <v>23973167.308488306</v>
      </c>
      <c r="X46" s="526">
        <v>786623.1562405536</v>
      </c>
      <c r="Y46" s="526">
        <v>24759790.464728862</v>
      </c>
      <c r="Z46" s="526">
        <v>0</v>
      </c>
      <c r="AA46" s="526">
        <v>1157625.3761721421</v>
      </c>
      <c r="AB46" s="526">
        <v>6643059.0232744133</v>
      </c>
      <c r="AC46" s="526">
        <v>2347302.0661968142</v>
      </c>
      <c r="AD46" s="526">
        <v>34907776.930372246</v>
      </c>
      <c r="AE46" s="526">
        <v>0</v>
      </c>
      <c r="AF46" s="526">
        <v>0</v>
      </c>
      <c r="AG46" s="526">
        <v>1143631.3848902222</v>
      </c>
      <c r="AH46" s="526">
        <v>315919.58640833269</v>
      </c>
      <c r="AI46" s="526">
        <v>0</v>
      </c>
      <c r="AJ46" s="526">
        <v>114535.30422864124</v>
      </c>
      <c r="AK46" s="526">
        <v>0</v>
      </c>
      <c r="AL46" s="526">
        <v>359016.96173856861</v>
      </c>
      <c r="AM46" s="526">
        <v>0</v>
      </c>
      <c r="AN46" s="526">
        <v>362529.12000000029</v>
      </c>
      <c r="AO46" s="526">
        <v>0</v>
      </c>
      <c r="AP46" s="526">
        <v>3272058.3599999966</v>
      </c>
      <c r="AQ46" s="526">
        <v>0</v>
      </c>
      <c r="AR46" s="526">
        <v>288000</v>
      </c>
      <c r="AS46" s="526">
        <v>0</v>
      </c>
      <c r="AT46" s="526">
        <v>88000</v>
      </c>
      <c r="AU46" s="526">
        <v>0</v>
      </c>
      <c r="AV46" s="526">
        <v>504000</v>
      </c>
      <c r="AW46" s="526">
        <v>0</v>
      </c>
      <c r="AX46" s="526">
        <v>3343.560000000014</v>
      </c>
      <c r="AY46" s="526">
        <v>0</v>
      </c>
      <c r="AZ46" s="526">
        <v>10277.519999999971</v>
      </c>
      <c r="BA46" s="526">
        <v>0</v>
      </c>
      <c r="BB46" s="526">
        <v>38436.286391666181</v>
      </c>
      <c r="BC46" s="526">
        <v>0</v>
      </c>
      <c r="BD46" s="526">
        <v>47746.939616976575</v>
      </c>
      <c r="BE46" s="526">
        <v>0</v>
      </c>
      <c r="BF46" s="526">
        <v>13464</v>
      </c>
      <c r="BG46" s="526">
        <v>82100</v>
      </c>
    </row>
    <row r="47" spans="3:59" ht="21">
      <c r="C47"/>
      <c r="D47"/>
      <c r="E47" s="760"/>
      <c r="F47" s="759"/>
      <c r="I47" s="526"/>
      <c r="J47" s="526"/>
      <c r="K47" s="526"/>
      <c r="L47" s="526"/>
      <c r="M47" s="526"/>
      <c r="N47" s="526"/>
      <c r="O47" s="526"/>
      <c r="P47" s="526"/>
      <c r="Q47" s="526"/>
      <c r="R47" s="526"/>
      <c r="S47" s="526"/>
      <c r="T47" s="526"/>
      <c r="U47" s="526"/>
      <c r="V47" s="526"/>
      <c r="W47" s="526"/>
      <c r="X47" s="526"/>
      <c r="Y47" s="526"/>
      <c r="Z47" s="526"/>
      <c r="AA47" s="526"/>
      <c r="AB47" s="526"/>
      <c r="AC47" s="526"/>
      <c r="AD47" s="526"/>
      <c r="AE47" s="526"/>
      <c r="AF47" s="526"/>
      <c r="AG47" s="526"/>
      <c r="AH47" s="526"/>
      <c r="AI47" s="526"/>
      <c r="AJ47" s="526"/>
      <c r="AK47" s="526"/>
      <c r="AL47" s="526"/>
      <c r="AM47" s="526"/>
      <c r="AN47" s="526"/>
      <c r="AO47" s="526"/>
      <c r="AP47" s="526"/>
      <c r="AQ47" s="526"/>
      <c r="AR47" s="526"/>
      <c r="AS47" s="526"/>
      <c r="AT47" s="526"/>
      <c r="AU47" s="526"/>
      <c r="AV47" s="526"/>
      <c r="AW47" s="526"/>
      <c r="AX47" s="526"/>
      <c r="AY47" s="526"/>
      <c r="AZ47" s="526"/>
      <c r="BA47" s="526"/>
      <c r="BB47" s="526"/>
      <c r="BC47" s="526"/>
      <c r="BD47" s="526"/>
      <c r="BE47" s="526"/>
      <c r="BF47" s="526"/>
      <c r="BG47" s="526"/>
    </row>
    <row r="48" spans="3:59" ht="21">
      <c r="C48"/>
      <c r="D48"/>
      <c r="E48" s="760"/>
      <c r="F48" s="759"/>
      <c r="I48" s="526"/>
      <c r="J48" s="526"/>
      <c r="K48" s="526"/>
      <c r="L48" s="526"/>
      <c r="M48" s="526"/>
      <c r="N48" s="526"/>
      <c r="O48" s="526"/>
      <c r="P48" s="526"/>
      <c r="Q48" s="526"/>
      <c r="R48" s="526"/>
      <c r="S48" s="526"/>
      <c r="T48" s="526"/>
      <c r="U48" s="526"/>
      <c r="V48" s="526"/>
      <c r="W48" s="526"/>
      <c r="X48" s="526"/>
      <c r="Y48" s="526"/>
      <c r="Z48" s="526"/>
      <c r="AA48" s="526"/>
      <c r="AB48" s="526"/>
      <c r="AC48" s="526"/>
      <c r="AD48" s="526"/>
      <c r="AE48" s="526"/>
      <c r="AF48" s="526"/>
      <c r="AG48" s="526"/>
      <c r="AH48" s="526"/>
      <c r="AI48" s="526"/>
      <c r="AJ48" s="526"/>
      <c r="AK48" s="526"/>
      <c r="AL48" s="526"/>
      <c r="AM48" s="526"/>
      <c r="AN48" s="526"/>
      <c r="AO48" s="526"/>
      <c r="AP48" s="526"/>
      <c r="AQ48" s="526"/>
      <c r="AR48" s="526"/>
      <c r="AS48" s="526"/>
      <c r="AT48" s="526"/>
      <c r="AU48" s="526"/>
      <c r="AV48" s="526"/>
      <c r="AW48" s="526"/>
      <c r="AX48" s="526"/>
      <c r="AY48" s="526"/>
      <c r="AZ48" s="526"/>
      <c r="BA48" s="526"/>
      <c r="BB48" s="526"/>
      <c r="BC48" s="526"/>
      <c r="BD48" s="526"/>
      <c r="BE48" s="526"/>
      <c r="BF48" s="526"/>
      <c r="BG48" s="526"/>
    </row>
    <row r="49" spans="1:97" ht="21">
      <c r="C49"/>
      <c r="D49"/>
      <c r="E49" s="760"/>
      <c r="F49" s="759"/>
      <c r="I49" s="526"/>
      <c r="J49" s="526"/>
      <c r="K49" s="526"/>
      <c r="L49" s="526"/>
      <c r="M49" s="526"/>
      <c r="N49" s="526"/>
      <c r="O49" s="526"/>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526"/>
      <c r="AM49" s="526"/>
      <c r="AN49" s="526"/>
      <c r="AO49" s="526"/>
      <c r="AP49" s="526"/>
      <c r="AQ49" s="526"/>
      <c r="AR49" s="526"/>
      <c r="AS49" s="526"/>
      <c r="AT49" s="526"/>
      <c r="AU49" s="526"/>
      <c r="AV49" s="526"/>
      <c r="AW49" s="526"/>
      <c r="AX49" s="526"/>
      <c r="AY49" s="526"/>
      <c r="AZ49" s="526"/>
      <c r="BA49" s="526"/>
      <c r="BB49" s="526"/>
      <c r="BC49" s="526"/>
      <c r="BD49" s="526"/>
      <c r="BE49" s="526"/>
      <c r="BF49" s="526"/>
      <c r="BG49" s="526"/>
    </row>
    <row r="50" spans="1:97" ht="21">
      <c r="C50"/>
      <c r="D50"/>
      <c r="E50" s="760"/>
      <c r="F50" s="759"/>
      <c r="J50"/>
      <c r="AA50" s="178"/>
      <c r="AD50" s="526"/>
    </row>
    <row r="51" spans="1:97" ht="21">
      <c r="C51"/>
      <c r="D51"/>
      <c r="E51" s="760"/>
      <c r="F51" s="759"/>
      <c r="J51"/>
      <c r="Z51" s="3" t="s">
        <v>1035</v>
      </c>
      <c r="AA51" s="707">
        <v>2544</v>
      </c>
    </row>
    <row r="52" spans="1:97" ht="23.25">
      <c r="C52"/>
      <c r="D52"/>
      <c r="E52"/>
      <c r="J52"/>
      <c r="K52" s="1002" t="s">
        <v>654</v>
      </c>
      <c r="L52" s="1003"/>
      <c r="M52" s="203"/>
      <c r="W52" s="528"/>
      <c r="Z52" s="3" t="s">
        <v>1036</v>
      </c>
      <c r="AA52" s="130">
        <v>10.9</v>
      </c>
    </row>
    <row r="53" spans="1:97" ht="31.5">
      <c r="C53" s="618" t="s">
        <v>643</v>
      </c>
      <c r="D53"/>
      <c r="E53"/>
      <c r="J53"/>
      <c r="K53" s="75" t="s">
        <v>284</v>
      </c>
      <c r="L53" s="75" t="s">
        <v>693</v>
      </c>
      <c r="M53" s="738"/>
      <c r="W53" s="533"/>
      <c r="Z53" s="3" t="s">
        <v>1032</v>
      </c>
      <c r="AA53" s="130">
        <v>11</v>
      </c>
      <c r="AC53" s="204" t="s">
        <v>732</v>
      </c>
    </row>
    <row r="54" spans="1:97" ht="23.25">
      <c r="B54" s="619" t="s">
        <v>729</v>
      </c>
      <c r="C54" s="706">
        <v>101</v>
      </c>
      <c r="F54"/>
      <c r="J54"/>
      <c r="K54" s="525">
        <v>0</v>
      </c>
      <c r="L54" s="713">
        <v>0</v>
      </c>
      <c r="M54" s="13"/>
      <c r="Z54" s="3" t="s">
        <v>1037</v>
      </c>
      <c r="AA54" s="130">
        <v>96</v>
      </c>
      <c r="AC54" s="796">
        <v>516394.41259943246</v>
      </c>
      <c r="AX54" s="204" t="s">
        <v>889</v>
      </c>
      <c r="AZ54" s="204" t="s">
        <v>889</v>
      </c>
      <c r="BB54" s="204" t="s">
        <v>664</v>
      </c>
      <c r="BD54" s="204" t="s">
        <v>664</v>
      </c>
      <c r="BF54" s="204" t="s">
        <v>889</v>
      </c>
      <c r="BG54" s="130"/>
    </row>
    <row r="55" spans="1:97" ht="25.5" customHeight="1">
      <c r="B55" s="619" t="s">
        <v>1230</v>
      </c>
      <c r="C55" s="706">
        <v>52</v>
      </c>
      <c r="F55"/>
      <c r="H55" s="736" t="s">
        <v>1015</v>
      </c>
      <c r="I55" s="882">
        <v>2024</v>
      </c>
      <c r="J55"/>
      <c r="K55" s="525">
        <v>5</v>
      </c>
      <c r="L55" s="713">
        <v>1.4999999999999999E-2</v>
      </c>
      <c r="Z55" s="3" t="s">
        <v>1038</v>
      </c>
      <c r="AA55" s="130" t="s">
        <v>1033</v>
      </c>
      <c r="AJ55" s="130" t="s">
        <v>650</v>
      </c>
      <c r="AL55" s="130" t="s">
        <v>656</v>
      </c>
      <c r="AN55" s="130" t="s">
        <v>690</v>
      </c>
      <c r="AX55" s="715" t="s">
        <v>884</v>
      </c>
      <c r="AZ55" s="715" t="s">
        <v>43</v>
      </c>
      <c r="BB55" s="715" t="s">
        <v>885</v>
      </c>
      <c r="BD55" s="715" t="s">
        <v>886</v>
      </c>
      <c r="BF55" s="715" t="s">
        <v>887</v>
      </c>
      <c r="BG55" s="130"/>
    </row>
    <row r="56" spans="1:97" ht="31.5" customHeight="1">
      <c r="B56" s="619" t="s">
        <v>711</v>
      </c>
      <c r="C56" s="706">
        <v>34</v>
      </c>
      <c r="D56"/>
      <c r="E56"/>
      <c r="F56" s="366"/>
      <c r="H56" s="736" t="s">
        <v>665</v>
      </c>
      <c r="I56" s="765">
        <v>9476.8012499999986</v>
      </c>
      <c r="J56" s="682"/>
      <c r="K56" s="525">
        <v>10</v>
      </c>
      <c r="L56" s="713">
        <v>0.03</v>
      </c>
      <c r="Z56" s="3" t="s">
        <v>1039</v>
      </c>
      <c r="AA56" s="130" t="s">
        <v>1034</v>
      </c>
      <c r="AC56" s="537" t="s">
        <v>666</v>
      </c>
      <c r="AD56" s="526"/>
      <c r="AF56" s="529" t="s">
        <v>658</v>
      </c>
      <c r="AG56" s="530">
        <v>5.2999999999999999E-2</v>
      </c>
      <c r="AH56" s="531"/>
      <c r="AI56" s="3" t="s">
        <v>659</v>
      </c>
      <c r="AJ56" s="530">
        <v>6.2E-2</v>
      </c>
      <c r="AK56" s="3" t="s">
        <v>660</v>
      </c>
      <c r="AL56" s="530">
        <v>1.4500000000000001E-2</v>
      </c>
      <c r="AM56" s="3" t="s">
        <v>866</v>
      </c>
      <c r="AN56" s="532">
        <v>228</v>
      </c>
      <c r="AX56" s="512">
        <v>1.49</v>
      </c>
      <c r="AZ56" s="512">
        <v>4.58</v>
      </c>
      <c r="BA56" s="204"/>
      <c r="BB56" s="732">
        <v>1.6100000000000001E-3</v>
      </c>
      <c r="BC56" s="204"/>
      <c r="BD56" s="732">
        <v>2E-3</v>
      </c>
      <c r="BE56" s="204"/>
      <c r="BF56" s="512">
        <v>6</v>
      </c>
      <c r="BG56" s="130"/>
    </row>
    <row r="57" spans="1:97" ht="23.25">
      <c r="B57" s="619" t="s">
        <v>1013</v>
      </c>
      <c r="C57" s="278">
        <v>187</v>
      </c>
      <c r="D57"/>
      <c r="F57"/>
      <c r="J57"/>
      <c r="K57" s="525">
        <v>15</v>
      </c>
      <c r="L57" s="713">
        <v>0.04</v>
      </c>
      <c r="X57" s="538">
        <v>0.03</v>
      </c>
      <c r="AB57" s="526"/>
      <c r="AC57" s="218">
        <v>0.1</v>
      </c>
      <c r="AD57" s="526"/>
      <c r="AE57" s="514">
        <f>SUM(AD69:AD158)+SUM(AD170:AD239)-AD221</f>
        <v>30276808.10441706</v>
      </c>
      <c r="AF57" s="534" t="s">
        <v>661</v>
      </c>
      <c r="AG57" s="531"/>
      <c r="AH57" s="530">
        <v>0.10249999999999999</v>
      </c>
      <c r="AI57" s="3" t="s">
        <v>662</v>
      </c>
      <c r="AJ57" s="530">
        <v>0</v>
      </c>
      <c r="AK57" s="3" t="s">
        <v>663</v>
      </c>
      <c r="AL57" s="530">
        <v>0</v>
      </c>
      <c r="AM57" s="3" t="s">
        <v>865</v>
      </c>
      <c r="AN57" s="532">
        <v>2389.44</v>
      </c>
      <c r="AR57" s="204" t="s">
        <v>889</v>
      </c>
      <c r="AT57" s="204" t="s">
        <v>664</v>
      </c>
      <c r="AV57" s="204" t="s">
        <v>664</v>
      </c>
      <c r="AX57" s="130" t="s">
        <v>442</v>
      </c>
      <c r="AZ57" s="130" t="s">
        <v>442</v>
      </c>
      <c r="BB57" s="130" t="s">
        <v>442</v>
      </c>
      <c r="BD57" s="130" t="s">
        <v>442</v>
      </c>
      <c r="BF57" s="130" t="s">
        <v>442</v>
      </c>
    </row>
    <row r="58" spans="1:97" ht="20.85" customHeight="1">
      <c r="B58" s="619" t="s">
        <v>1014</v>
      </c>
      <c r="C58" s="706">
        <v>6</v>
      </c>
      <c r="D58"/>
      <c r="E58"/>
      <c r="F58"/>
      <c r="I58" s="514"/>
      <c r="J58"/>
      <c r="K58" s="525">
        <v>20</v>
      </c>
      <c r="L58" s="713">
        <v>0.05</v>
      </c>
      <c r="Y58" s="13"/>
      <c r="Z58" s="13" t="s">
        <v>1111</v>
      </c>
      <c r="AA58" s="715" t="s">
        <v>1030</v>
      </c>
      <c r="AB58" s="13">
        <v>-1925779.0929021835</v>
      </c>
      <c r="AD58" s="13"/>
      <c r="AR58" s="723">
        <v>150</v>
      </c>
      <c r="AT58" s="723">
        <v>2000</v>
      </c>
      <c r="AV58" s="723">
        <v>4000</v>
      </c>
      <c r="AX58" s="130">
        <v>12</v>
      </c>
      <c r="AZ58" s="130">
        <v>12</v>
      </c>
      <c r="BB58" s="130" t="s">
        <v>894</v>
      </c>
      <c r="BD58" s="130" t="s">
        <v>894</v>
      </c>
      <c r="BF58" s="130">
        <v>12</v>
      </c>
    </row>
    <row r="59" spans="1:97" ht="23.25">
      <c r="B59" s="315" t="s">
        <v>1100</v>
      </c>
      <c r="C59" s="278">
        <v>193</v>
      </c>
      <c r="D59"/>
      <c r="E59"/>
      <c r="F59"/>
      <c r="J59"/>
      <c r="K59" s="525">
        <v>25</v>
      </c>
      <c r="L59" s="713">
        <v>0.06</v>
      </c>
      <c r="W59" s="13">
        <v>23973167.308488239</v>
      </c>
      <c r="Y59" s="13">
        <v>24759790.464728858</v>
      </c>
      <c r="Z59" s="13"/>
      <c r="AA59" s="13">
        <v>25917415.840901002</v>
      </c>
      <c r="AB59" s="13">
        <v>28264717.907097816</v>
      </c>
      <c r="AD59" s="13">
        <v>34907776.930372231</v>
      </c>
      <c r="AG59" s="130" t="s">
        <v>667</v>
      </c>
      <c r="AH59" s="130" t="s">
        <v>667</v>
      </c>
      <c r="AJ59" s="130" t="s">
        <v>667</v>
      </c>
      <c r="AL59" s="130" t="s">
        <v>667</v>
      </c>
      <c r="AN59" s="130" t="s">
        <v>668</v>
      </c>
      <c r="AP59" s="130" t="s">
        <v>668</v>
      </c>
      <c r="AQ59" s="130"/>
      <c r="AR59" s="130"/>
      <c r="AS59" s="130"/>
      <c r="AT59" s="130"/>
      <c r="AU59" s="130"/>
      <c r="AV59" s="130"/>
      <c r="BG59" s="130" t="s">
        <v>874</v>
      </c>
    </row>
    <row r="60" spans="1:97" ht="21">
      <c r="C60"/>
      <c r="E60" s="539" t="s">
        <v>669</v>
      </c>
      <c r="F60"/>
      <c r="I60" s="540">
        <v>22960518.02572494</v>
      </c>
      <c r="J60"/>
      <c r="M60" s="540">
        <v>605178.64403639932</v>
      </c>
      <c r="O60" s="540">
        <v>330097.50129509979</v>
      </c>
      <c r="Q60" s="540">
        <v>46603.638912599999</v>
      </c>
      <c r="S60" s="540">
        <v>14852.149262999999</v>
      </c>
      <c r="T60" s="540">
        <v>0</v>
      </c>
      <c r="V60" s="540">
        <v>15917.349256199997</v>
      </c>
      <c r="W60" s="540">
        <v>23973167.308488306</v>
      </c>
      <c r="X60" s="540">
        <v>786623.1562405536</v>
      </c>
      <c r="Y60" s="540">
        <v>24759790.464728862</v>
      </c>
      <c r="Z60" s="540"/>
      <c r="AA60" s="540">
        <v>1157625.3761721421</v>
      </c>
      <c r="AB60" s="540">
        <v>6643059.0232744133</v>
      </c>
      <c r="AC60" s="540">
        <v>2347302.0661968142</v>
      </c>
      <c r="AD60" s="540">
        <v>34907776.930372246</v>
      </c>
      <c r="AG60" s="540">
        <v>1143631.3848902222</v>
      </c>
      <c r="AH60" s="540">
        <v>315919.58640833269</v>
      </c>
      <c r="AJ60" s="540">
        <v>114535.30422864124</v>
      </c>
      <c r="AL60" s="540">
        <v>359016.96173856861</v>
      </c>
      <c r="AN60" s="540">
        <v>362529.12000000029</v>
      </c>
      <c r="AO60" s="134"/>
      <c r="AP60" s="737">
        <v>3272058.3599999966</v>
      </c>
      <c r="AR60" s="540">
        <v>288000</v>
      </c>
      <c r="AT60" s="540">
        <v>88000</v>
      </c>
      <c r="AV60" s="540">
        <v>504000</v>
      </c>
      <c r="AX60" s="540">
        <v>3343.560000000014</v>
      </c>
      <c r="AZ60" s="540">
        <v>10277.519999999971</v>
      </c>
      <c r="BB60" s="540">
        <v>38436.286391666181</v>
      </c>
      <c r="BD60" s="540">
        <v>47746.939616976575</v>
      </c>
      <c r="BF60" s="540">
        <v>13464</v>
      </c>
      <c r="BG60" s="540">
        <v>82100</v>
      </c>
    </row>
    <row r="61" spans="1:97" ht="10.5" customHeight="1">
      <c r="A61" s="541"/>
      <c r="B61" s="541"/>
      <c r="C61" s="541"/>
      <c r="D61" s="541"/>
      <c r="E61" s="541"/>
      <c r="F61" s="541"/>
      <c r="G61" s="541"/>
      <c r="H61" s="541"/>
      <c r="I61" s="541"/>
      <c r="J61" s="541"/>
      <c r="K61" s="541"/>
      <c r="L61" s="541"/>
      <c r="M61" s="541"/>
      <c r="N61" s="541"/>
      <c r="O61" s="541"/>
      <c r="P61" s="541"/>
      <c r="Q61" s="541"/>
      <c r="R61" s="541"/>
      <c r="S61" s="541"/>
      <c r="T61" s="541"/>
      <c r="U61" s="541"/>
      <c r="V61" s="541"/>
      <c r="W61" s="541"/>
      <c r="X61" s="541"/>
      <c r="Y61" s="541"/>
      <c r="Z61" s="541"/>
      <c r="AA61" s="541"/>
      <c r="AB61" s="541"/>
      <c r="AC61" s="541"/>
      <c r="AD61" s="541"/>
      <c r="AF61" s="541"/>
      <c r="AG61" s="541"/>
      <c r="AH61" s="541"/>
      <c r="AI61" s="541"/>
      <c r="AJ61" s="541"/>
      <c r="AK61" s="541"/>
      <c r="AL61" s="541"/>
      <c r="AM61" s="541"/>
      <c r="AN61" s="541"/>
      <c r="AO61" s="541"/>
      <c r="AP61" s="541"/>
      <c r="AQ61" s="541"/>
      <c r="AR61" s="541"/>
      <c r="AS61" s="541"/>
      <c r="AT61" s="541"/>
      <c r="AU61" s="541"/>
      <c r="AV61" s="541"/>
      <c r="AW61" s="541"/>
      <c r="AX61" s="541"/>
      <c r="AY61" s="541"/>
      <c r="AZ61" s="541"/>
      <c r="BA61" s="541"/>
      <c r="BB61" s="541"/>
      <c r="BC61" s="541"/>
      <c r="BD61" s="541"/>
      <c r="BE61" s="541"/>
      <c r="BF61" s="541"/>
      <c r="BG61" s="541"/>
    </row>
    <row r="62" spans="1:97" s="550" customFormat="1" ht="72.75" customHeight="1">
      <c r="A62" s="542" t="s">
        <v>670</v>
      </c>
      <c r="B62" s="197" t="s">
        <v>671</v>
      </c>
      <c r="C62" s="543" t="s">
        <v>672</v>
      </c>
      <c r="D62" s="544" t="s">
        <v>673</v>
      </c>
      <c r="E62" s="545" t="s">
        <v>674</v>
      </c>
      <c r="F62" s="708" t="s">
        <v>639</v>
      </c>
      <c r="G62" s="709" t="s">
        <v>675</v>
      </c>
      <c r="H62" s="708" t="s">
        <v>699</v>
      </c>
      <c r="I62" s="547" t="s">
        <v>700</v>
      </c>
      <c r="J62" s="546" t="s">
        <v>676</v>
      </c>
      <c r="K62" s="546" t="s">
        <v>284</v>
      </c>
      <c r="L62" s="546" t="s">
        <v>677</v>
      </c>
      <c r="M62" s="548" t="s">
        <v>645</v>
      </c>
      <c r="N62" s="716" t="s">
        <v>864</v>
      </c>
      <c r="O62" s="548" t="s">
        <v>863</v>
      </c>
      <c r="P62" s="716" t="s">
        <v>870</v>
      </c>
      <c r="Q62" s="548" t="s">
        <v>871</v>
      </c>
      <c r="R62" s="716" t="s">
        <v>872</v>
      </c>
      <c r="S62" s="548" t="s">
        <v>873</v>
      </c>
      <c r="T62" s="548" t="s">
        <v>1005</v>
      </c>
      <c r="U62" s="716" t="s">
        <v>875</v>
      </c>
      <c r="V62" s="548" t="s">
        <v>875</v>
      </c>
      <c r="W62" s="548" t="s">
        <v>644</v>
      </c>
      <c r="X62" s="548" t="s">
        <v>1040</v>
      </c>
      <c r="Y62" s="548" t="s">
        <v>678</v>
      </c>
      <c r="Z62" s="545" t="s">
        <v>1031</v>
      </c>
      <c r="AA62" s="548" t="s">
        <v>1030</v>
      </c>
      <c r="AB62" s="548" t="s">
        <v>679</v>
      </c>
      <c r="AC62" s="548" t="s">
        <v>134</v>
      </c>
      <c r="AD62" s="548" t="s">
        <v>283</v>
      </c>
      <c r="AE62"/>
      <c r="AF62" s="546" t="s">
        <v>680</v>
      </c>
      <c r="AG62" s="549" t="s">
        <v>681</v>
      </c>
      <c r="AH62" s="549" t="s">
        <v>682</v>
      </c>
      <c r="AI62" s="546" t="s">
        <v>683</v>
      </c>
      <c r="AJ62" s="548" t="s">
        <v>650</v>
      </c>
      <c r="AK62" s="546" t="s">
        <v>684</v>
      </c>
      <c r="AL62" s="548" t="s">
        <v>656</v>
      </c>
      <c r="AM62" s="546" t="s">
        <v>685</v>
      </c>
      <c r="AN62" s="548" t="s">
        <v>686</v>
      </c>
      <c r="AO62" s="720" t="s">
        <v>1003</v>
      </c>
      <c r="AP62" s="548" t="s">
        <v>876</v>
      </c>
      <c r="AQ62" s="720" t="s">
        <v>655</v>
      </c>
      <c r="AR62" s="548" t="s">
        <v>888</v>
      </c>
      <c r="AS62" s="720" t="s">
        <v>882</v>
      </c>
      <c r="AT62" s="548"/>
      <c r="AU62" s="720" t="s">
        <v>883</v>
      </c>
      <c r="AV62" s="548"/>
      <c r="AW62" s="724" t="s">
        <v>884</v>
      </c>
      <c r="AX62" s="548"/>
      <c r="AY62" s="724" t="s">
        <v>890</v>
      </c>
      <c r="AZ62" s="548"/>
      <c r="BA62" s="724" t="s">
        <v>891</v>
      </c>
      <c r="BB62" s="548"/>
      <c r="BC62" s="724" t="s">
        <v>892</v>
      </c>
      <c r="BD62" s="548"/>
      <c r="BE62" s="724" t="s">
        <v>887</v>
      </c>
      <c r="BF62" s="548"/>
      <c r="BG62" s="548" t="s">
        <v>796</v>
      </c>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row>
    <row r="63" spans="1:97" ht="28.5">
      <c r="A63" s="551"/>
      <c r="B63" s="552"/>
      <c r="C63" s="616" t="s">
        <v>1014</v>
      </c>
      <c r="D63" s="558" t="s">
        <v>694</v>
      </c>
      <c r="E63" s="699" t="s">
        <v>692</v>
      </c>
      <c r="F63" s="559">
        <v>1</v>
      </c>
      <c r="G63" s="560" t="s">
        <v>692</v>
      </c>
      <c r="H63" s="560">
        <v>0.14611338398597312</v>
      </c>
      <c r="I63" s="561">
        <v>16616.249999999996</v>
      </c>
      <c r="J63" s="553"/>
      <c r="K63" s="554"/>
      <c r="L63" s="555"/>
      <c r="M63" s="554"/>
      <c r="N63" s="536"/>
      <c r="O63" s="536"/>
      <c r="P63" s="536"/>
      <c r="Q63" s="536"/>
      <c r="R63" s="536"/>
      <c r="S63" s="536"/>
      <c r="T63" s="536"/>
      <c r="U63" s="536"/>
      <c r="V63" s="536"/>
      <c r="W63" s="513">
        <v>16616.249999999996</v>
      </c>
      <c r="X63" s="554"/>
      <c r="Y63" s="513">
        <v>16616.249999999996</v>
      </c>
      <c r="Z63" s="554"/>
      <c r="AA63" s="554"/>
      <c r="AB63" s="513">
        <v>1271.1431249999996</v>
      </c>
      <c r="AC63" s="554"/>
      <c r="AD63" s="513">
        <v>17887.393124999995</v>
      </c>
      <c r="AE63" t="s">
        <v>692</v>
      </c>
      <c r="AF63" s="556"/>
      <c r="AG63" s="554"/>
      <c r="AH63" s="554"/>
      <c r="AI63" s="564" t="s">
        <v>285</v>
      </c>
      <c r="AJ63" s="513">
        <v>1030.2074999999998</v>
      </c>
      <c r="AK63" s="564" t="s">
        <v>285</v>
      </c>
      <c r="AL63" s="513">
        <v>240.93562499999996</v>
      </c>
      <c r="AM63" s="556"/>
      <c r="AN63" s="556"/>
      <c r="AO63" s="556"/>
      <c r="AP63" s="556"/>
      <c r="AQ63" s="557"/>
      <c r="AR63" s="557"/>
      <c r="AS63" s="557"/>
      <c r="AT63" s="557"/>
      <c r="AU63" s="557"/>
      <c r="AV63" s="557"/>
      <c r="AW63" s="557"/>
      <c r="AX63" s="557"/>
      <c r="AY63" s="557"/>
      <c r="AZ63" s="557"/>
      <c r="BA63" s="557"/>
      <c r="BB63" s="557"/>
      <c r="BC63" s="557"/>
      <c r="BD63" s="557"/>
      <c r="BE63" s="557"/>
      <c r="BF63" s="557"/>
      <c r="BG63" s="554"/>
      <c r="BH63" s="789" t="s">
        <v>692</v>
      </c>
    </row>
    <row r="64" spans="1:97" ht="28.5">
      <c r="A64" s="551"/>
      <c r="B64" s="552"/>
      <c r="C64" s="616" t="s">
        <v>1014</v>
      </c>
      <c r="D64" s="558" t="s">
        <v>695</v>
      </c>
      <c r="E64" s="699" t="s">
        <v>692</v>
      </c>
      <c r="F64" s="559">
        <v>1</v>
      </c>
      <c r="G64" s="560" t="s">
        <v>692</v>
      </c>
      <c r="H64" s="560">
        <v>0.14611338398597312</v>
      </c>
      <c r="I64" s="561">
        <v>16616.249999999996</v>
      </c>
      <c r="J64" s="553"/>
      <c r="K64" s="554"/>
      <c r="L64" s="555"/>
      <c r="M64" s="554"/>
      <c r="N64" s="536"/>
      <c r="O64" s="536"/>
      <c r="P64" s="536"/>
      <c r="Q64" s="536"/>
      <c r="R64" s="536"/>
      <c r="S64" s="536"/>
      <c r="T64" s="536"/>
      <c r="U64" s="536"/>
      <c r="V64" s="536"/>
      <c r="W64" s="513">
        <v>16616.249999999996</v>
      </c>
      <c r="X64" s="554"/>
      <c r="Y64" s="513">
        <v>16616.249999999996</v>
      </c>
      <c r="Z64" s="554"/>
      <c r="AA64" s="554"/>
      <c r="AB64" s="513">
        <v>1271.1431249999996</v>
      </c>
      <c r="AC64" s="554"/>
      <c r="AD64" s="513">
        <v>17887.393124999995</v>
      </c>
      <c r="AE64" t="s">
        <v>692</v>
      </c>
      <c r="AF64" s="556"/>
      <c r="AG64" s="554"/>
      <c r="AH64" s="554"/>
      <c r="AI64" s="564" t="s">
        <v>285</v>
      </c>
      <c r="AJ64" s="513">
        <v>1030.2074999999998</v>
      </c>
      <c r="AK64" s="564" t="s">
        <v>285</v>
      </c>
      <c r="AL64" s="513">
        <v>240.93562499999996</v>
      </c>
      <c r="AM64" s="556"/>
      <c r="AN64" s="556"/>
      <c r="AO64" s="556"/>
      <c r="AP64" s="556"/>
      <c r="AQ64" s="557"/>
      <c r="AR64" s="557"/>
      <c r="AS64" s="557"/>
      <c r="AT64" s="557"/>
      <c r="AU64" s="557"/>
      <c r="AV64" s="557"/>
      <c r="AW64" s="557"/>
      <c r="AX64" s="557"/>
      <c r="AY64" s="557"/>
      <c r="AZ64" s="557"/>
      <c r="BA64" s="557"/>
      <c r="BB64" s="557"/>
      <c r="BC64" s="557"/>
      <c r="BD64" s="557"/>
      <c r="BE64" s="557"/>
      <c r="BF64" s="557"/>
      <c r="BG64" s="554"/>
      <c r="BH64" s="789" t="s">
        <v>692</v>
      </c>
    </row>
    <row r="65" spans="1:60" ht="28.5">
      <c r="A65" s="551"/>
      <c r="B65" s="552"/>
      <c r="C65" s="616" t="s">
        <v>1014</v>
      </c>
      <c r="D65" s="558" t="s">
        <v>696</v>
      </c>
      <c r="E65" s="699" t="s">
        <v>692</v>
      </c>
      <c r="F65" s="559">
        <v>1</v>
      </c>
      <c r="G65" s="560" t="s">
        <v>692</v>
      </c>
      <c r="H65" s="560">
        <v>0.14611338398597312</v>
      </c>
      <c r="I65" s="561">
        <v>16616.249999999996</v>
      </c>
      <c r="J65" s="553"/>
      <c r="K65" s="554"/>
      <c r="L65" s="555"/>
      <c r="M65" s="554"/>
      <c r="N65" s="536"/>
      <c r="O65" s="536"/>
      <c r="P65" s="536"/>
      <c r="Q65" s="536"/>
      <c r="R65" s="536"/>
      <c r="S65" s="536"/>
      <c r="T65" s="536"/>
      <c r="U65" s="536"/>
      <c r="V65" s="536"/>
      <c r="W65" s="513">
        <v>16616.249999999996</v>
      </c>
      <c r="X65" s="554"/>
      <c r="Y65" s="513">
        <v>16616.249999999996</v>
      </c>
      <c r="Z65" s="554"/>
      <c r="AA65" s="554"/>
      <c r="AB65" s="513">
        <v>1271.1431249999996</v>
      </c>
      <c r="AC65" s="554"/>
      <c r="AD65" s="513">
        <v>17887.393124999995</v>
      </c>
      <c r="AE65" t="s">
        <v>692</v>
      </c>
      <c r="AF65" s="556"/>
      <c r="AG65" s="554"/>
      <c r="AH65" s="554"/>
      <c r="AI65" s="564" t="s">
        <v>285</v>
      </c>
      <c r="AJ65" s="513">
        <v>1030.2074999999998</v>
      </c>
      <c r="AK65" s="564" t="s">
        <v>285</v>
      </c>
      <c r="AL65" s="513">
        <v>240.93562499999996</v>
      </c>
      <c r="AM65" s="556"/>
      <c r="AN65" s="556"/>
      <c r="AO65" s="556"/>
      <c r="AP65" s="556"/>
      <c r="AQ65" s="557"/>
      <c r="AR65" s="557"/>
      <c r="AS65" s="557"/>
      <c r="AT65" s="557"/>
      <c r="AU65" s="557"/>
      <c r="AV65" s="557"/>
      <c r="AW65" s="557"/>
      <c r="AX65" s="557"/>
      <c r="AY65" s="557"/>
      <c r="AZ65" s="557"/>
      <c r="BA65" s="557"/>
      <c r="BB65" s="557"/>
      <c r="BC65" s="557"/>
      <c r="BD65" s="557"/>
      <c r="BE65" s="557"/>
      <c r="BF65" s="557"/>
      <c r="BG65" s="554"/>
      <c r="BH65" s="789" t="s">
        <v>692</v>
      </c>
    </row>
    <row r="66" spans="1:60" ht="28.5">
      <c r="A66" s="551"/>
      <c r="B66" s="552"/>
      <c r="C66" s="616" t="s">
        <v>1014</v>
      </c>
      <c r="D66" s="558" t="s">
        <v>697</v>
      </c>
      <c r="E66" s="699" t="s">
        <v>692</v>
      </c>
      <c r="F66" s="559">
        <v>1</v>
      </c>
      <c r="G66" s="560" t="s">
        <v>692</v>
      </c>
      <c r="H66" s="560">
        <v>0.14611338398597312</v>
      </c>
      <c r="I66" s="561">
        <v>16616.249999999996</v>
      </c>
      <c r="J66" s="553"/>
      <c r="K66" s="554"/>
      <c r="L66" s="555"/>
      <c r="M66" s="554"/>
      <c r="N66" s="536"/>
      <c r="O66" s="536"/>
      <c r="P66" s="536"/>
      <c r="Q66" s="536"/>
      <c r="R66" s="536"/>
      <c r="S66" s="536"/>
      <c r="T66" s="536"/>
      <c r="U66" s="536"/>
      <c r="V66" s="536"/>
      <c r="W66" s="513">
        <v>16616.249999999996</v>
      </c>
      <c r="X66" s="554"/>
      <c r="Y66" s="513">
        <v>16616.249999999996</v>
      </c>
      <c r="Z66" s="554"/>
      <c r="AA66" s="554"/>
      <c r="AB66" s="513">
        <v>1271.1431249999996</v>
      </c>
      <c r="AC66" s="554"/>
      <c r="AD66" s="513">
        <v>17887.393124999995</v>
      </c>
      <c r="AE66" t="s">
        <v>692</v>
      </c>
      <c r="AF66" s="556"/>
      <c r="AG66" s="554"/>
      <c r="AH66" s="554"/>
      <c r="AI66" s="564" t="s">
        <v>285</v>
      </c>
      <c r="AJ66" s="513">
        <v>1030.2074999999998</v>
      </c>
      <c r="AK66" s="564" t="s">
        <v>285</v>
      </c>
      <c r="AL66" s="513">
        <v>240.93562499999996</v>
      </c>
      <c r="AM66" s="556"/>
      <c r="AN66" s="556"/>
      <c r="AO66" s="556"/>
      <c r="AP66" s="556"/>
      <c r="AQ66" s="557"/>
      <c r="AR66" s="557"/>
      <c r="AS66" s="557"/>
      <c r="AT66" s="557"/>
      <c r="AU66" s="557"/>
      <c r="AV66" s="557"/>
      <c r="AW66" s="557"/>
      <c r="AX66" s="557"/>
      <c r="AY66" s="557"/>
      <c r="AZ66" s="557"/>
      <c r="BA66" s="557"/>
      <c r="BB66" s="557"/>
      <c r="BC66" s="557"/>
      <c r="BD66" s="557"/>
      <c r="BE66" s="557"/>
      <c r="BF66" s="557"/>
      <c r="BG66" s="554"/>
      <c r="BH66" s="789" t="s">
        <v>692</v>
      </c>
    </row>
    <row r="67" spans="1:60" ht="28.5">
      <c r="A67" s="551"/>
      <c r="B67" s="552"/>
      <c r="C67" s="616" t="s">
        <v>1014</v>
      </c>
      <c r="D67" s="558" t="s">
        <v>698</v>
      </c>
      <c r="E67" s="699" t="s">
        <v>692</v>
      </c>
      <c r="F67" s="559">
        <v>1</v>
      </c>
      <c r="G67" s="560" t="s">
        <v>692</v>
      </c>
      <c r="H67" s="560">
        <v>0.14611338398597312</v>
      </c>
      <c r="I67" s="561">
        <v>16616.249999999996</v>
      </c>
      <c r="J67" s="553"/>
      <c r="K67" s="554"/>
      <c r="L67" s="555"/>
      <c r="M67" s="554"/>
      <c r="N67" s="536"/>
      <c r="O67" s="536"/>
      <c r="P67" s="536"/>
      <c r="Q67" s="536"/>
      <c r="R67" s="536"/>
      <c r="S67" s="536"/>
      <c r="T67" s="536"/>
      <c r="U67" s="536"/>
      <c r="V67" s="536"/>
      <c r="W67" s="513">
        <v>16616.249999999996</v>
      </c>
      <c r="X67" s="554"/>
      <c r="Y67" s="513">
        <v>16616.249999999996</v>
      </c>
      <c r="Z67" s="554"/>
      <c r="AA67" s="554"/>
      <c r="AB67" s="513">
        <v>1271.1431249999996</v>
      </c>
      <c r="AC67" s="554"/>
      <c r="AD67" s="513">
        <v>17887.393124999995</v>
      </c>
      <c r="AE67" t="s">
        <v>692</v>
      </c>
      <c r="AF67" s="556"/>
      <c r="AG67" s="554"/>
      <c r="AH67" s="554"/>
      <c r="AI67" s="564" t="s">
        <v>285</v>
      </c>
      <c r="AJ67" s="513">
        <v>1030.2074999999998</v>
      </c>
      <c r="AK67" s="564" t="s">
        <v>285</v>
      </c>
      <c r="AL67" s="513">
        <v>240.93562499999996</v>
      </c>
      <c r="AM67" s="556"/>
      <c r="AN67" s="556"/>
      <c r="AO67" s="556"/>
      <c r="AP67" s="556"/>
      <c r="AQ67" s="557"/>
      <c r="AR67" s="557"/>
      <c r="AS67" s="557"/>
      <c r="AT67" s="557"/>
      <c r="AU67" s="557"/>
      <c r="AV67" s="557"/>
      <c r="AW67" s="557"/>
      <c r="AX67" s="557"/>
      <c r="AY67" s="557"/>
      <c r="AZ67" s="557"/>
      <c r="BA67" s="557"/>
      <c r="BB67" s="557"/>
      <c r="BC67" s="557"/>
      <c r="BD67" s="557"/>
      <c r="BE67" s="557"/>
      <c r="BF67" s="557"/>
      <c r="BG67" s="554"/>
      <c r="BH67" s="789" t="s">
        <v>692</v>
      </c>
    </row>
    <row r="68" spans="1:60" ht="28.5">
      <c r="A68" s="551"/>
      <c r="B68" s="552"/>
      <c r="C68" s="616" t="s">
        <v>1014</v>
      </c>
      <c r="D68" s="558" t="s">
        <v>1098</v>
      </c>
      <c r="E68" s="699" t="s">
        <v>692</v>
      </c>
      <c r="F68" s="559">
        <v>1</v>
      </c>
      <c r="G68" s="560" t="s">
        <v>692</v>
      </c>
      <c r="H68" s="560">
        <v>0.14611338398597312</v>
      </c>
      <c r="I68" s="561">
        <v>16616.249999999996</v>
      </c>
      <c r="J68" s="553"/>
      <c r="K68" s="554"/>
      <c r="L68" s="555"/>
      <c r="M68" s="554"/>
      <c r="N68" s="536"/>
      <c r="O68" s="536"/>
      <c r="P68" s="536"/>
      <c r="Q68" s="536"/>
      <c r="R68" s="536"/>
      <c r="S68" s="536"/>
      <c r="T68" s="536"/>
      <c r="U68" s="536"/>
      <c r="V68" s="536"/>
      <c r="W68" s="513">
        <v>16616.249999999996</v>
      </c>
      <c r="X68" s="554"/>
      <c r="Y68" s="513">
        <v>16616.249999999996</v>
      </c>
      <c r="Z68" s="554"/>
      <c r="AA68" s="554"/>
      <c r="AB68" s="513">
        <v>1271.1431249999996</v>
      </c>
      <c r="AC68" s="554"/>
      <c r="AD68" s="513">
        <v>17887.393124999995</v>
      </c>
      <c r="AE68" t="s">
        <v>692</v>
      </c>
      <c r="AF68" s="556"/>
      <c r="AG68" s="554"/>
      <c r="AH68" s="554"/>
      <c r="AI68" s="564" t="s">
        <v>285</v>
      </c>
      <c r="AJ68" s="513">
        <v>1030.2074999999998</v>
      </c>
      <c r="AK68" s="564" t="s">
        <v>285</v>
      </c>
      <c r="AL68" s="513">
        <v>240.93562499999996</v>
      </c>
      <c r="AM68" s="556"/>
      <c r="AN68" s="556"/>
      <c r="AO68" s="556"/>
      <c r="AP68" s="556"/>
      <c r="AQ68" s="557"/>
      <c r="AR68" s="557"/>
      <c r="AS68" s="557"/>
      <c r="AT68" s="557"/>
      <c r="AU68" s="557"/>
      <c r="AV68" s="557"/>
      <c r="AW68" s="557"/>
      <c r="AX68" s="557"/>
      <c r="AY68" s="557"/>
      <c r="AZ68" s="557"/>
      <c r="BA68" s="557"/>
      <c r="BB68" s="557"/>
      <c r="BC68" s="557"/>
      <c r="BD68" s="557"/>
      <c r="BE68" s="557"/>
      <c r="BF68" s="557"/>
      <c r="BG68" s="554"/>
      <c r="BH68" s="789" t="s">
        <v>692</v>
      </c>
    </row>
    <row r="69" spans="1:60" ht="28.5">
      <c r="A69" s="712">
        <v>1</v>
      </c>
      <c r="B69" s="535" t="s">
        <v>868</v>
      </c>
      <c r="C69" s="616" t="s">
        <v>729</v>
      </c>
      <c r="D69" s="706" t="s">
        <v>895</v>
      </c>
      <c r="E69" s="702" t="s">
        <v>126</v>
      </c>
      <c r="F69" s="559">
        <v>2</v>
      </c>
      <c r="G69" s="560" t="s">
        <v>126</v>
      </c>
      <c r="H69" s="560">
        <v>1.7248684979544127</v>
      </c>
      <c r="I69" s="561">
        <v>196154.83124999999</v>
      </c>
      <c r="J69" s="707">
        <v>2019</v>
      </c>
      <c r="K69" s="562">
        <v>5</v>
      </c>
      <c r="L69" s="563">
        <v>1.4999999999999999E-2</v>
      </c>
      <c r="M69" s="513">
        <v>2942.3224687499996</v>
      </c>
      <c r="N69" s="714"/>
      <c r="O69" s="513">
        <v>0</v>
      </c>
      <c r="P69" s="714"/>
      <c r="Q69" s="513">
        <v>0</v>
      </c>
      <c r="R69" s="714"/>
      <c r="S69" s="513">
        <v>0</v>
      </c>
      <c r="T69" s="513"/>
      <c r="U69" s="714"/>
      <c r="V69" s="513">
        <v>0</v>
      </c>
      <c r="W69" s="513">
        <v>199097.15371874999</v>
      </c>
      <c r="X69" s="513">
        <v>5972.9146115624999</v>
      </c>
      <c r="Y69" s="513">
        <v>205070.0683303125</v>
      </c>
      <c r="Z69" s="554"/>
      <c r="AA69" s="554"/>
      <c r="AB69" s="513">
        <v>30613.850337220785</v>
      </c>
      <c r="AC69" s="554"/>
      <c r="AD69" s="513">
        <v>235683.91866753329</v>
      </c>
      <c r="AE69" t="s">
        <v>126</v>
      </c>
      <c r="AF69" s="512" t="s">
        <v>216</v>
      </c>
      <c r="AG69" s="513">
        <v>10868.713621506562</v>
      </c>
      <c r="AH69" s="513">
        <v>0</v>
      </c>
      <c r="AI69" s="564" t="s">
        <v>287</v>
      </c>
      <c r="AJ69" s="513">
        <v>0</v>
      </c>
      <c r="AK69" s="564" t="s">
        <v>285</v>
      </c>
      <c r="AL69" s="513">
        <v>2973.5159907895313</v>
      </c>
      <c r="AM69" s="512" t="s">
        <v>286</v>
      </c>
      <c r="AN69" s="513">
        <v>228</v>
      </c>
      <c r="AO69" s="707">
        <v>4</v>
      </c>
      <c r="AP69" s="565">
        <v>15680.04</v>
      </c>
      <c r="AQ69" s="512"/>
      <c r="AR69" s="565">
        <v>0</v>
      </c>
      <c r="AS69" s="512"/>
      <c r="AT69" s="565">
        <v>0</v>
      </c>
      <c r="AU69" s="512"/>
      <c r="AV69" s="565">
        <v>0</v>
      </c>
      <c r="AW69" s="512" t="s">
        <v>285</v>
      </c>
      <c r="AX69" s="565">
        <v>17.88</v>
      </c>
      <c r="AY69" s="512" t="s">
        <v>285</v>
      </c>
      <c r="AZ69" s="565">
        <v>54.96</v>
      </c>
      <c r="BA69" s="512" t="s">
        <v>285</v>
      </c>
      <c r="BB69" s="565">
        <v>320.54641748718751</v>
      </c>
      <c r="BC69" s="512" t="s">
        <v>285</v>
      </c>
      <c r="BD69" s="565">
        <v>398.19430743750002</v>
      </c>
      <c r="BE69" s="512" t="s">
        <v>285</v>
      </c>
      <c r="BF69" s="565">
        <v>72</v>
      </c>
      <c r="BG69" s="731"/>
      <c r="BH69" s="789" t="s">
        <v>126</v>
      </c>
    </row>
    <row r="70" spans="1:60" ht="28.5">
      <c r="A70" s="712">
        <v>2</v>
      </c>
      <c r="B70" s="535" t="s">
        <v>868</v>
      </c>
      <c r="C70" s="616" t="s">
        <v>729</v>
      </c>
      <c r="D70" s="706" t="s">
        <v>896</v>
      </c>
      <c r="E70" s="702" t="s">
        <v>281</v>
      </c>
      <c r="F70" s="559">
        <v>5</v>
      </c>
      <c r="G70" s="560" t="s">
        <v>1050</v>
      </c>
      <c r="H70" s="560">
        <v>1.6703483343074226</v>
      </c>
      <c r="I70" s="561">
        <v>189954.71018999995</v>
      </c>
      <c r="J70" s="707">
        <v>1998</v>
      </c>
      <c r="K70" s="562">
        <v>26</v>
      </c>
      <c r="L70" s="563">
        <v>0.06</v>
      </c>
      <c r="M70" s="513">
        <v>11397.282611399996</v>
      </c>
      <c r="N70" s="714"/>
      <c r="O70" s="513">
        <v>0</v>
      </c>
      <c r="P70" s="714"/>
      <c r="Q70" s="513">
        <v>0</v>
      </c>
      <c r="R70" s="714"/>
      <c r="S70" s="513">
        <v>0</v>
      </c>
      <c r="T70" s="513"/>
      <c r="U70" s="714"/>
      <c r="V70" s="513">
        <v>0</v>
      </c>
      <c r="W70" s="513">
        <v>201351.99280139996</v>
      </c>
      <c r="X70" s="513">
        <v>6040.5597840419987</v>
      </c>
      <c r="Y70" s="513">
        <v>207392.55258544197</v>
      </c>
      <c r="Z70" s="554"/>
      <c r="AA70" s="554"/>
      <c r="AB70" s="513">
        <v>30778.757993530387</v>
      </c>
      <c r="AC70" s="554"/>
      <c r="AD70" s="513">
        <v>238171.31057897236</v>
      </c>
      <c r="AE70" t="s">
        <v>1050</v>
      </c>
      <c r="AF70" s="512" t="s">
        <v>216</v>
      </c>
      <c r="AG70" s="513">
        <v>10991.805287028425</v>
      </c>
      <c r="AH70" s="513">
        <v>0</v>
      </c>
      <c r="AI70" s="564" t="s">
        <v>287</v>
      </c>
      <c r="AJ70" s="513">
        <v>0</v>
      </c>
      <c r="AK70" s="564" t="s">
        <v>285</v>
      </c>
      <c r="AL70" s="513">
        <v>3007.1920124889089</v>
      </c>
      <c r="AM70" s="512" t="s">
        <v>286</v>
      </c>
      <c r="AN70" s="513">
        <v>228</v>
      </c>
      <c r="AO70" s="707">
        <v>4</v>
      </c>
      <c r="AP70" s="565">
        <v>15680.04</v>
      </c>
      <c r="AQ70" s="512"/>
      <c r="AR70" s="565">
        <v>0</v>
      </c>
      <c r="AS70" s="512"/>
      <c r="AT70" s="565">
        <v>0</v>
      </c>
      <c r="AU70" s="512"/>
      <c r="AV70" s="565">
        <v>0</v>
      </c>
      <c r="AW70" s="512" t="s">
        <v>285</v>
      </c>
      <c r="AX70" s="565">
        <v>17.88</v>
      </c>
      <c r="AY70" s="512" t="s">
        <v>285</v>
      </c>
      <c r="AZ70" s="565">
        <v>54.96</v>
      </c>
      <c r="BA70" s="512" t="s">
        <v>285</v>
      </c>
      <c r="BB70" s="565">
        <v>324.17670841025398</v>
      </c>
      <c r="BC70" s="512" t="s">
        <v>285</v>
      </c>
      <c r="BD70" s="565">
        <v>402.70398560279995</v>
      </c>
      <c r="BE70" s="512" t="s">
        <v>285</v>
      </c>
      <c r="BF70" s="565">
        <v>72</v>
      </c>
      <c r="BG70" s="731"/>
      <c r="BH70" s="789" t="s">
        <v>1050</v>
      </c>
    </row>
    <row r="71" spans="1:60" ht="28.5">
      <c r="A71" s="712">
        <v>3</v>
      </c>
      <c r="B71" s="535" t="s">
        <v>868</v>
      </c>
      <c r="C71" s="616" t="s">
        <v>729</v>
      </c>
      <c r="D71" s="706" t="s">
        <v>897</v>
      </c>
      <c r="E71" s="702" t="s">
        <v>282</v>
      </c>
      <c r="F71" s="559">
        <v>15</v>
      </c>
      <c r="G71" s="560" t="s">
        <v>1053</v>
      </c>
      <c r="H71" s="560">
        <v>1.5177311513734659</v>
      </c>
      <c r="I71" s="561">
        <v>172598.83766999998</v>
      </c>
      <c r="J71" s="707">
        <v>1993</v>
      </c>
      <c r="K71" s="562">
        <v>31</v>
      </c>
      <c r="L71" s="563">
        <v>0.06</v>
      </c>
      <c r="M71" s="513">
        <v>10355.930260199999</v>
      </c>
      <c r="N71" s="714">
        <v>0.04</v>
      </c>
      <c r="O71" s="513">
        <v>6903.9535067999996</v>
      </c>
      <c r="P71" s="714"/>
      <c r="Q71" s="513">
        <v>0</v>
      </c>
      <c r="R71" s="714"/>
      <c r="S71" s="513">
        <v>0</v>
      </c>
      <c r="T71" s="513"/>
      <c r="U71" s="714"/>
      <c r="V71" s="513">
        <v>0</v>
      </c>
      <c r="W71" s="513">
        <v>189858.72143699997</v>
      </c>
      <c r="X71" s="513">
        <v>6265.3378074209986</v>
      </c>
      <c r="Y71" s="513">
        <v>196124.05924442096</v>
      </c>
      <c r="Z71" s="554"/>
      <c r="AA71" s="554"/>
      <c r="AB71" s="513">
        <v>33625.963983385984</v>
      </c>
      <c r="AC71" s="513">
        <v>18985.872143699999</v>
      </c>
      <c r="AD71" s="513">
        <v>248735.89537150695</v>
      </c>
      <c r="AE71" t="s">
        <v>1053</v>
      </c>
      <c r="AF71" s="512" t="s">
        <v>216</v>
      </c>
      <c r="AG71" s="513">
        <v>10394.575139954311</v>
      </c>
      <c r="AH71" s="513">
        <v>0</v>
      </c>
      <c r="AI71" s="564" t="s">
        <v>287</v>
      </c>
      <c r="AJ71" s="513">
        <v>0</v>
      </c>
      <c r="AK71" s="564" t="s">
        <v>285</v>
      </c>
      <c r="AL71" s="513">
        <v>2843.7988590441041</v>
      </c>
      <c r="AM71" s="512" t="s">
        <v>286</v>
      </c>
      <c r="AN71" s="513">
        <v>228</v>
      </c>
      <c r="AO71" s="707">
        <v>3</v>
      </c>
      <c r="AP71" s="565">
        <v>13029.36</v>
      </c>
      <c r="AQ71" s="512" t="s">
        <v>285</v>
      </c>
      <c r="AR71" s="565">
        <v>1800</v>
      </c>
      <c r="AS71" s="512"/>
      <c r="AT71" s="565">
        <v>0</v>
      </c>
      <c r="AU71" s="512" t="s">
        <v>285</v>
      </c>
      <c r="AV71" s="565">
        <v>4000</v>
      </c>
      <c r="AW71" s="512" t="s">
        <v>285</v>
      </c>
      <c r="AX71" s="565">
        <v>17.88</v>
      </c>
      <c r="AY71" s="512" t="s">
        <v>285</v>
      </c>
      <c r="AZ71" s="565">
        <v>54.96</v>
      </c>
      <c r="BA71" s="512" t="s">
        <v>285</v>
      </c>
      <c r="BB71" s="565">
        <v>305.67254151356997</v>
      </c>
      <c r="BC71" s="512" t="s">
        <v>285</v>
      </c>
      <c r="BD71" s="565">
        <v>379.71744287399997</v>
      </c>
      <c r="BE71" s="512" t="s">
        <v>285</v>
      </c>
      <c r="BF71" s="565">
        <v>72</v>
      </c>
      <c r="BG71" s="512">
        <v>500</v>
      </c>
      <c r="BH71" s="789" t="s">
        <v>1053</v>
      </c>
    </row>
    <row r="72" spans="1:60" ht="28.5">
      <c r="A72" s="712">
        <v>4</v>
      </c>
      <c r="B72" s="535" t="s">
        <v>868</v>
      </c>
      <c r="C72" s="616" t="s">
        <v>729</v>
      </c>
      <c r="D72" s="706" t="s">
        <v>898</v>
      </c>
      <c r="E72" s="702" t="s">
        <v>988</v>
      </c>
      <c r="F72" s="559">
        <v>25</v>
      </c>
      <c r="G72" s="560" t="s">
        <v>1052</v>
      </c>
      <c r="H72" s="560">
        <v>1.5177311513734659</v>
      </c>
      <c r="I72" s="561">
        <v>172598.83766999998</v>
      </c>
      <c r="J72" s="707">
        <v>2000</v>
      </c>
      <c r="K72" s="562">
        <v>24</v>
      </c>
      <c r="L72" s="563">
        <v>0.05</v>
      </c>
      <c r="M72" s="513">
        <v>8629.9418834999997</v>
      </c>
      <c r="N72" s="714">
        <v>0.04</v>
      </c>
      <c r="O72" s="513">
        <v>6903.9535067999996</v>
      </c>
      <c r="P72" s="714"/>
      <c r="Q72" s="513">
        <v>0</v>
      </c>
      <c r="R72" s="714"/>
      <c r="S72" s="513">
        <v>0</v>
      </c>
      <c r="T72" s="513"/>
      <c r="U72" s="714"/>
      <c r="V72" s="513">
        <v>0</v>
      </c>
      <c r="W72" s="513">
        <v>188132.73306029997</v>
      </c>
      <c r="X72" s="513">
        <v>6208.3801909898984</v>
      </c>
      <c r="Y72" s="513">
        <v>194341.11325128988</v>
      </c>
      <c r="Z72" s="554"/>
      <c r="AA72" s="554"/>
      <c r="AB72" s="513">
        <v>36150.06431080975</v>
      </c>
      <c r="AC72" s="513">
        <v>18813.273306029998</v>
      </c>
      <c r="AD72" s="513">
        <v>249304.45086812961</v>
      </c>
      <c r="AE72" t="s">
        <v>1052</v>
      </c>
      <c r="AF72" s="512" t="s">
        <v>216</v>
      </c>
      <c r="AG72" s="513">
        <v>10300.079002318364</v>
      </c>
      <c r="AH72" s="513">
        <v>0</v>
      </c>
      <c r="AI72" s="564" t="s">
        <v>287</v>
      </c>
      <c r="AJ72" s="513">
        <v>0</v>
      </c>
      <c r="AK72" s="564" t="s">
        <v>285</v>
      </c>
      <c r="AL72" s="513">
        <v>2817.9461421437031</v>
      </c>
      <c r="AM72" s="512" t="s">
        <v>286</v>
      </c>
      <c r="AN72" s="513">
        <v>228</v>
      </c>
      <c r="AO72" s="707">
        <v>4</v>
      </c>
      <c r="AP72" s="565">
        <v>15680.04</v>
      </c>
      <c r="AQ72" s="512" t="s">
        <v>285</v>
      </c>
      <c r="AR72" s="565">
        <v>1800</v>
      </c>
      <c r="AS72" s="512"/>
      <c r="AT72" s="565">
        <v>0</v>
      </c>
      <c r="AU72" s="512" t="s">
        <v>285</v>
      </c>
      <c r="AV72" s="565">
        <v>4000</v>
      </c>
      <c r="AW72" s="512" t="s">
        <v>285</v>
      </c>
      <c r="AX72" s="565">
        <v>17.88</v>
      </c>
      <c r="AY72" s="512" t="s">
        <v>285</v>
      </c>
      <c r="AZ72" s="565">
        <v>54.96</v>
      </c>
      <c r="BA72" s="512" t="s">
        <v>285</v>
      </c>
      <c r="BB72" s="565">
        <v>302.893700227083</v>
      </c>
      <c r="BC72" s="512" t="s">
        <v>285</v>
      </c>
      <c r="BD72" s="565">
        <v>376.26546612059997</v>
      </c>
      <c r="BE72" s="512" t="s">
        <v>285</v>
      </c>
      <c r="BF72" s="565">
        <v>72</v>
      </c>
      <c r="BG72" s="512">
        <v>500</v>
      </c>
      <c r="BH72" s="789" t="s">
        <v>1052</v>
      </c>
    </row>
    <row r="73" spans="1:60" ht="28.5">
      <c r="A73" s="712">
        <v>5</v>
      </c>
      <c r="B73" s="535" t="s">
        <v>867</v>
      </c>
      <c r="C73" s="616" t="s">
        <v>729</v>
      </c>
      <c r="D73" s="706" t="s">
        <v>899</v>
      </c>
      <c r="E73" s="702" t="s">
        <v>989</v>
      </c>
      <c r="F73" s="559">
        <v>45</v>
      </c>
      <c r="G73" s="560" t="s">
        <v>1056</v>
      </c>
      <c r="H73" s="560">
        <v>1.293395675043834</v>
      </c>
      <c r="I73" s="561">
        <v>147087.04499999998</v>
      </c>
      <c r="J73" s="707">
        <v>1999</v>
      </c>
      <c r="K73" s="562">
        <v>25</v>
      </c>
      <c r="L73" s="563">
        <v>0.06</v>
      </c>
      <c r="M73" s="513">
        <v>8825.2226999999984</v>
      </c>
      <c r="N73" s="714">
        <v>0.02</v>
      </c>
      <c r="O73" s="513">
        <v>2941.7408999999998</v>
      </c>
      <c r="P73" s="714"/>
      <c r="Q73" s="513">
        <v>0</v>
      </c>
      <c r="R73" s="714"/>
      <c r="S73" s="513">
        <v>0</v>
      </c>
      <c r="T73" s="513"/>
      <c r="U73" s="714"/>
      <c r="V73" s="513">
        <v>0</v>
      </c>
      <c r="W73" s="513">
        <v>158854.00859999997</v>
      </c>
      <c r="X73" s="513">
        <v>5242.1822837999989</v>
      </c>
      <c r="Y73" s="513">
        <v>164096.19088379998</v>
      </c>
      <c r="Z73" s="554"/>
      <c r="AA73" s="554"/>
      <c r="AB73" s="513">
        <v>34002.835855702491</v>
      </c>
      <c r="AC73" s="513">
        <v>15885.400859999998</v>
      </c>
      <c r="AD73" s="513">
        <v>213984.42759950247</v>
      </c>
      <c r="AE73" t="s">
        <v>1056</v>
      </c>
      <c r="AF73" s="512" t="s">
        <v>216</v>
      </c>
      <c r="AG73" s="513">
        <v>8697.0981168413982</v>
      </c>
      <c r="AH73" s="513">
        <v>0</v>
      </c>
      <c r="AI73" s="564" t="s">
        <v>287</v>
      </c>
      <c r="AJ73" s="513">
        <v>0</v>
      </c>
      <c r="AK73" s="564" t="s">
        <v>285</v>
      </c>
      <c r="AL73" s="513">
        <v>2379.3947678150998</v>
      </c>
      <c r="AM73" s="512" t="s">
        <v>286</v>
      </c>
      <c r="AN73" s="513">
        <v>228</v>
      </c>
      <c r="AO73" s="707">
        <v>4</v>
      </c>
      <c r="AP73" s="565">
        <v>15680.04</v>
      </c>
      <c r="AQ73" s="512" t="s">
        <v>285</v>
      </c>
      <c r="AR73" s="565">
        <v>1800</v>
      </c>
      <c r="AS73" s="512"/>
      <c r="AT73" s="565">
        <v>0</v>
      </c>
      <c r="AU73" s="512" t="s">
        <v>285</v>
      </c>
      <c r="AV73" s="565">
        <v>4000</v>
      </c>
      <c r="AW73" s="512" t="s">
        <v>285</v>
      </c>
      <c r="AX73" s="565">
        <v>17.88</v>
      </c>
      <c r="AY73" s="512" t="s">
        <v>285</v>
      </c>
      <c r="AZ73" s="565">
        <v>54.96</v>
      </c>
      <c r="BA73" s="512" t="s">
        <v>285</v>
      </c>
      <c r="BB73" s="565">
        <v>255.75495384599998</v>
      </c>
      <c r="BC73" s="512" t="s">
        <v>285</v>
      </c>
      <c r="BD73" s="565">
        <v>317.70801719999997</v>
      </c>
      <c r="BE73" s="512" t="s">
        <v>285</v>
      </c>
      <c r="BF73" s="565">
        <v>72</v>
      </c>
      <c r="BG73" s="512">
        <v>500</v>
      </c>
      <c r="BH73" s="789" t="s">
        <v>1056</v>
      </c>
    </row>
    <row r="74" spans="1:60" ht="28.5">
      <c r="A74" s="712">
        <v>6</v>
      </c>
      <c r="B74" s="535" t="s">
        <v>867</v>
      </c>
      <c r="C74" s="616" t="s">
        <v>729</v>
      </c>
      <c r="D74" s="706" t="s">
        <v>900</v>
      </c>
      <c r="E74" s="702" t="s">
        <v>859</v>
      </c>
      <c r="F74" s="559">
        <v>40</v>
      </c>
      <c r="G74" s="560" t="s">
        <v>1055</v>
      </c>
      <c r="H74" s="560">
        <v>1.2934529514903566</v>
      </c>
      <c r="I74" s="561">
        <v>147093.55856999999</v>
      </c>
      <c r="J74" s="707">
        <v>2014</v>
      </c>
      <c r="K74" s="562">
        <v>10</v>
      </c>
      <c r="L74" s="563">
        <v>0.03</v>
      </c>
      <c r="M74" s="513">
        <v>4412.8067570999992</v>
      </c>
      <c r="N74" s="714">
        <v>0.02</v>
      </c>
      <c r="O74" s="513">
        <v>2941.8711714000001</v>
      </c>
      <c r="P74" s="714"/>
      <c r="Q74" s="513">
        <v>0</v>
      </c>
      <c r="R74" s="714"/>
      <c r="S74" s="513">
        <v>0</v>
      </c>
      <c r="T74" s="513"/>
      <c r="U74" s="714"/>
      <c r="V74" s="513">
        <v>0</v>
      </c>
      <c r="W74" s="513">
        <v>154448.23649849999</v>
      </c>
      <c r="X74" s="513">
        <v>5096.7918044504995</v>
      </c>
      <c r="Y74" s="513">
        <v>159545.02830295049</v>
      </c>
      <c r="Z74" s="554"/>
      <c r="AA74" s="554"/>
      <c r="AB74" s="513">
        <v>33679.727544208748</v>
      </c>
      <c r="AC74" s="513">
        <v>15444.823649849999</v>
      </c>
      <c r="AD74" s="513">
        <v>208669.57949700925</v>
      </c>
      <c r="AE74" t="s">
        <v>1055</v>
      </c>
      <c r="AF74" s="512" t="s">
        <v>216</v>
      </c>
      <c r="AG74" s="513">
        <v>8455.8865000563765</v>
      </c>
      <c r="AH74" s="513">
        <v>0</v>
      </c>
      <c r="AI74" s="564" t="s">
        <v>287</v>
      </c>
      <c r="AJ74" s="513">
        <v>0</v>
      </c>
      <c r="AK74" s="564" t="s">
        <v>285</v>
      </c>
      <c r="AL74" s="513">
        <v>2313.4029103927824</v>
      </c>
      <c r="AM74" s="512" t="s">
        <v>286</v>
      </c>
      <c r="AN74" s="513">
        <v>228</v>
      </c>
      <c r="AO74" s="707">
        <v>4</v>
      </c>
      <c r="AP74" s="565">
        <v>15680.04</v>
      </c>
      <c r="AQ74" s="512" t="s">
        <v>285</v>
      </c>
      <c r="AR74" s="565">
        <v>1800</v>
      </c>
      <c r="AS74" s="512"/>
      <c r="AT74" s="565">
        <v>0</v>
      </c>
      <c r="AU74" s="512" t="s">
        <v>285</v>
      </c>
      <c r="AV74" s="565">
        <v>4000</v>
      </c>
      <c r="AW74" s="512" t="s">
        <v>285</v>
      </c>
      <c r="AX74" s="565">
        <v>17.88</v>
      </c>
      <c r="AY74" s="512" t="s">
        <v>285</v>
      </c>
      <c r="AZ74" s="565">
        <v>54.96</v>
      </c>
      <c r="BA74" s="512" t="s">
        <v>285</v>
      </c>
      <c r="BB74" s="565">
        <v>248.661660762585</v>
      </c>
      <c r="BC74" s="512" t="s">
        <v>285</v>
      </c>
      <c r="BD74" s="565">
        <v>308.89647299699999</v>
      </c>
      <c r="BE74" s="512" t="s">
        <v>285</v>
      </c>
      <c r="BF74" s="565">
        <v>72</v>
      </c>
      <c r="BG74" s="512">
        <v>500</v>
      </c>
      <c r="BH74" s="789" t="s">
        <v>1055</v>
      </c>
    </row>
    <row r="75" spans="1:60" ht="28.5">
      <c r="A75" s="712">
        <v>7</v>
      </c>
      <c r="B75" s="535" t="s">
        <v>867</v>
      </c>
      <c r="C75" s="616" t="s">
        <v>729</v>
      </c>
      <c r="D75" s="706" t="s">
        <v>901</v>
      </c>
      <c r="E75" s="703" t="s">
        <v>990</v>
      </c>
      <c r="F75" s="559">
        <v>30</v>
      </c>
      <c r="G75" s="560" t="s">
        <v>860</v>
      </c>
      <c r="H75" s="560">
        <v>1.34</v>
      </c>
      <c r="I75" s="561">
        <v>152386.96409999998</v>
      </c>
      <c r="J75" s="707">
        <v>1988</v>
      </c>
      <c r="K75" s="562">
        <v>36</v>
      </c>
      <c r="L75" s="563">
        <v>0.06</v>
      </c>
      <c r="M75" s="513">
        <v>9143.2178459999977</v>
      </c>
      <c r="N75" s="714"/>
      <c r="O75" s="513">
        <v>0</v>
      </c>
      <c r="P75" s="714"/>
      <c r="Q75" s="513">
        <v>0</v>
      </c>
      <c r="R75" s="714"/>
      <c r="S75" s="513">
        <v>0</v>
      </c>
      <c r="T75" s="513"/>
      <c r="U75" s="714"/>
      <c r="V75" s="513">
        <v>0</v>
      </c>
      <c r="W75" s="513">
        <v>161530.18194599997</v>
      </c>
      <c r="X75" s="513">
        <v>5330.4960042179991</v>
      </c>
      <c r="Y75" s="513">
        <v>166860.67795021797</v>
      </c>
      <c r="Z75" s="513">
        <v>65.589889131374989</v>
      </c>
      <c r="AA75" s="513">
        <v>9444.9440349179968</v>
      </c>
      <c r="AB75" s="513">
        <v>24508.419718464771</v>
      </c>
      <c r="AC75" s="513">
        <v>16153.018194599998</v>
      </c>
      <c r="AD75" s="513">
        <v>216967.05989820077</v>
      </c>
      <c r="AE75" t="s">
        <v>860</v>
      </c>
      <c r="AF75" s="512" t="s">
        <v>216</v>
      </c>
      <c r="AG75" s="513">
        <v>8843.6159313615517</v>
      </c>
      <c r="AH75" s="513">
        <v>0</v>
      </c>
      <c r="AI75" s="564" t="s">
        <v>287</v>
      </c>
      <c r="AJ75" s="513">
        <v>0</v>
      </c>
      <c r="AK75" s="564" t="s">
        <v>285</v>
      </c>
      <c r="AL75" s="513">
        <v>2419.4798302781605</v>
      </c>
      <c r="AM75" s="512" t="s">
        <v>286</v>
      </c>
      <c r="AN75" s="513">
        <v>228</v>
      </c>
      <c r="AO75" s="707">
        <v>1</v>
      </c>
      <c r="AP75" s="565">
        <v>7989.36</v>
      </c>
      <c r="AQ75" s="512" t="s">
        <v>285</v>
      </c>
      <c r="AR75" s="565">
        <v>1800</v>
      </c>
      <c r="AS75" s="512" t="s">
        <v>285</v>
      </c>
      <c r="AT75" s="565">
        <v>2000</v>
      </c>
      <c r="AU75" s="512"/>
      <c r="AV75" s="565">
        <v>0</v>
      </c>
      <c r="AW75" s="512" t="s">
        <v>285</v>
      </c>
      <c r="AX75" s="565">
        <v>17.88</v>
      </c>
      <c r="AY75" s="512" t="s">
        <v>285</v>
      </c>
      <c r="AZ75" s="565">
        <v>54.96</v>
      </c>
      <c r="BA75" s="512" t="s">
        <v>285</v>
      </c>
      <c r="BB75" s="565">
        <v>260.06359293305997</v>
      </c>
      <c r="BC75" s="512" t="s">
        <v>285</v>
      </c>
      <c r="BD75" s="565">
        <v>323.06036389199994</v>
      </c>
      <c r="BE75" s="512" t="s">
        <v>285</v>
      </c>
      <c r="BF75" s="565">
        <v>72</v>
      </c>
      <c r="BG75" s="512">
        <v>500</v>
      </c>
      <c r="BH75" s="789" t="s">
        <v>860</v>
      </c>
    </row>
    <row r="76" spans="1:60" ht="28.5">
      <c r="A76" s="712">
        <v>8</v>
      </c>
      <c r="B76" s="535" t="s">
        <v>867</v>
      </c>
      <c r="C76" s="616" t="s">
        <v>729</v>
      </c>
      <c r="D76" s="706" t="s">
        <v>902</v>
      </c>
      <c r="E76" s="703" t="s">
        <v>991</v>
      </c>
      <c r="F76" s="559">
        <v>55</v>
      </c>
      <c r="G76" s="560" t="s">
        <v>1058</v>
      </c>
      <c r="H76" s="560">
        <v>1.200022209234366</v>
      </c>
      <c r="I76" s="561">
        <v>136468.46367</v>
      </c>
      <c r="J76" s="707">
        <v>2002</v>
      </c>
      <c r="K76" s="562">
        <v>22</v>
      </c>
      <c r="L76" s="563">
        <v>0.05</v>
      </c>
      <c r="M76" s="513">
        <v>6823.4231835000001</v>
      </c>
      <c r="N76" s="714">
        <v>0.02</v>
      </c>
      <c r="O76" s="513">
        <v>2729.3692734000001</v>
      </c>
      <c r="P76" s="714"/>
      <c r="Q76" s="513">
        <v>0</v>
      </c>
      <c r="R76" s="714"/>
      <c r="S76" s="513">
        <v>0</v>
      </c>
      <c r="T76" s="513"/>
      <c r="U76" s="714"/>
      <c r="V76" s="513">
        <v>0</v>
      </c>
      <c r="W76" s="513">
        <v>146021.2561269</v>
      </c>
      <c r="X76" s="513">
        <v>4818.7014521876999</v>
      </c>
      <c r="Y76" s="513">
        <v>150839.9575790877</v>
      </c>
      <c r="Z76" s="513">
        <v>59.292436155301772</v>
      </c>
      <c r="AA76" s="513">
        <v>8538.1108063634547</v>
      </c>
      <c r="AB76" s="513">
        <v>33061.713871206535</v>
      </c>
      <c r="AC76" s="513">
        <v>14602.125612690001</v>
      </c>
      <c r="AD76" s="513">
        <v>207041.90786934769</v>
      </c>
      <c r="AE76" t="s">
        <v>1058</v>
      </c>
      <c r="AF76" s="512" t="s">
        <v>216</v>
      </c>
      <c r="AG76" s="513">
        <v>7994.5177516916474</v>
      </c>
      <c r="AH76" s="513">
        <v>0</v>
      </c>
      <c r="AI76" s="564" t="s">
        <v>287</v>
      </c>
      <c r="AJ76" s="513">
        <v>0</v>
      </c>
      <c r="AK76" s="564" t="s">
        <v>285</v>
      </c>
      <c r="AL76" s="513">
        <v>2187.1793848967718</v>
      </c>
      <c r="AM76" s="512" t="s">
        <v>286</v>
      </c>
      <c r="AN76" s="513">
        <v>228</v>
      </c>
      <c r="AO76" s="707">
        <v>4</v>
      </c>
      <c r="AP76" s="565">
        <v>15680.04</v>
      </c>
      <c r="AQ76" s="512" t="s">
        <v>285</v>
      </c>
      <c r="AR76" s="565">
        <v>1800</v>
      </c>
      <c r="AS76" s="512"/>
      <c r="AT76" s="565">
        <v>0</v>
      </c>
      <c r="AU76" s="512" t="s">
        <v>285</v>
      </c>
      <c r="AV76" s="565">
        <v>4000</v>
      </c>
      <c r="AW76" s="512" t="s">
        <v>285</v>
      </c>
      <c r="AX76" s="565">
        <v>17.88</v>
      </c>
      <c r="AY76" s="512" t="s">
        <v>285</v>
      </c>
      <c r="AZ76" s="565">
        <v>54.96</v>
      </c>
      <c r="BA76" s="512" t="s">
        <v>285</v>
      </c>
      <c r="BB76" s="565">
        <v>235.09422236430902</v>
      </c>
      <c r="BC76" s="512" t="s">
        <v>285</v>
      </c>
      <c r="BD76" s="565">
        <v>292.0425122538</v>
      </c>
      <c r="BE76" s="512" t="s">
        <v>285</v>
      </c>
      <c r="BF76" s="565">
        <v>72</v>
      </c>
      <c r="BG76" s="512">
        <v>500</v>
      </c>
      <c r="BH76" s="789" t="s">
        <v>1058</v>
      </c>
    </row>
    <row r="77" spans="1:60" ht="28.5">
      <c r="A77" s="712">
        <v>9</v>
      </c>
      <c r="B77" s="535" t="s">
        <v>867</v>
      </c>
      <c r="C77" s="616" t="s">
        <v>729</v>
      </c>
      <c r="D77" s="706" t="s">
        <v>903</v>
      </c>
      <c r="E77" s="703" t="s">
        <v>861</v>
      </c>
      <c r="F77" s="559">
        <v>70</v>
      </c>
      <c r="G77" s="560" t="s">
        <v>1061</v>
      </c>
      <c r="H77" s="560">
        <v>1.1000233781414379</v>
      </c>
      <c r="I77" s="561">
        <v>125096.4351</v>
      </c>
      <c r="J77" s="707">
        <v>2003</v>
      </c>
      <c r="K77" s="562">
        <v>21</v>
      </c>
      <c r="L77" s="563">
        <v>0.05</v>
      </c>
      <c r="M77" s="513">
        <v>6254.8217550000008</v>
      </c>
      <c r="N77" s="714">
        <v>0.02</v>
      </c>
      <c r="O77" s="513">
        <v>2501.9287020000002</v>
      </c>
      <c r="P77" s="714"/>
      <c r="Q77" s="513">
        <v>0</v>
      </c>
      <c r="R77" s="714"/>
      <c r="S77" s="513">
        <v>0</v>
      </c>
      <c r="T77" s="513"/>
      <c r="U77" s="714"/>
      <c r="V77" s="513">
        <v>0</v>
      </c>
      <c r="W77" s="513">
        <v>133853.18555700002</v>
      </c>
      <c r="X77" s="513">
        <v>4417.1551233810005</v>
      </c>
      <c r="Y77" s="513">
        <v>138270.34068038102</v>
      </c>
      <c r="Z77" s="513">
        <v>54.351549009583735</v>
      </c>
      <c r="AA77" s="513">
        <v>7826.6230573800585</v>
      </c>
      <c r="AB77" s="513">
        <v>29518.657995786489</v>
      </c>
      <c r="AC77" s="513">
        <v>13385.318555700003</v>
      </c>
      <c r="AD77" s="513">
        <v>189000.94028924758</v>
      </c>
      <c r="AE77" t="s">
        <v>1061</v>
      </c>
      <c r="AF77" s="512" t="s">
        <v>216</v>
      </c>
      <c r="AG77" s="513">
        <v>7328.3280560601943</v>
      </c>
      <c r="AH77" s="513">
        <v>0</v>
      </c>
      <c r="AI77" s="564" t="s">
        <v>287</v>
      </c>
      <c r="AJ77" s="513">
        <v>0</v>
      </c>
      <c r="AK77" s="564" t="s">
        <v>285</v>
      </c>
      <c r="AL77" s="513">
        <v>2004.9199398655248</v>
      </c>
      <c r="AM77" s="512" t="s">
        <v>286</v>
      </c>
      <c r="AN77" s="513">
        <v>228</v>
      </c>
      <c r="AO77" s="707">
        <v>3</v>
      </c>
      <c r="AP77" s="565">
        <v>13029.36</v>
      </c>
      <c r="AQ77" s="512" t="s">
        <v>285</v>
      </c>
      <c r="AR77" s="565">
        <v>1800</v>
      </c>
      <c r="AS77" s="512"/>
      <c r="AT77" s="565">
        <v>0</v>
      </c>
      <c r="AU77" s="512" t="s">
        <v>285</v>
      </c>
      <c r="AV77" s="565">
        <v>4000</v>
      </c>
      <c r="AW77" s="512" t="s">
        <v>285</v>
      </c>
      <c r="AX77" s="565">
        <v>17.88</v>
      </c>
      <c r="AY77" s="512" t="s">
        <v>285</v>
      </c>
      <c r="AZ77" s="565">
        <v>54.96</v>
      </c>
      <c r="BA77" s="512" t="s">
        <v>285</v>
      </c>
      <c r="BB77" s="565">
        <v>215.50362874677003</v>
      </c>
      <c r="BC77" s="512" t="s">
        <v>285</v>
      </c>
      <c r="BD77" s="565">
        <v>267.70637111400004</v>
      </c>
      <c r="BE77" s="512" t="s">
        <v>285</v>
      </c>
      <c r="BF77" s="565">
        <v>72</v>
      </c>
      <c r="BG77" s="512">
        <v>500</v>
      </c>
      <c r="BH77" s="789" t="s">
        <v>1061</v>
      </c>
    </row>
    <row r="78" spans="1:60" ht="28.5">
      <c r="A78" s="712">
        <v>10</v>
      </c>
      <c r="B78" s="535" t="s">
        <v>867</v>
      </c>
      <c r="C78" s="616" t="s">
        <v>729</v>
      </c>
      <c r="D78" s="706" t="s">
        <v>904</v>
      </c>
      <c r="E78" s="703" t="s">
        <v>861</v>
      </c>
      <c r="F78" s="559">
        <v>70</v>
      </c>
      <c r="G78" s="560" t="s">
        <v>1061</v>
      </c>
      <c r="H78" s="560">
        <v>1.1000233781414379</v>
      </c>
      <c r="I78" s="561">
        <v>125096.4351</v>
      </c>
      <c r="J78" s="707">
        <v>2011</v>
      </c>
      <c r="K78" s="562">
        <v>13</v>
      </c>
      <c r="L78" s="563">
        <v>0.03</v>
      </c>
      <c r="M78" s="513">
        <v>3752.8930529999998</v>
      </c>
      <c r="N78" s="714">
        <v>0.04</v>
      </c>
      <c r="O78" s="513">
        <v>5003.8574040000003</v>
      </c>
      <c r="P78" s="714"/>
      <c r="Q78" s="513">
        <v>0</v>
      </c>
      <c r="R78" s="714"/>
      <c r="S78" s="513">
        <v>0</v>
      </c>
      <c r="T78" s="513"/>
      <c r="U78" s="714"/>
      <c r="V78" s="513">
        <v>0</v>
      </c>
      <c r="W78" s="513">
        <v>133853.18555700002</v>
      </c>
      <c r="X78" s="513">
        <v>4417.1551233810005</v>
      </c>
      <c r="Y78" s="513">
        <v>138270.34068038102</v>
      </c>
      <c r="Z78" s="513">
        <v>54.351549009583735</v>
      </c>
      <c r="AA78" s="513">
        <v>7826.6230573800585</v>
      </c>
      <c r="AB78" s="513">
        <v>32169.337995786489</v>
      </c>
      <c r="AC78" s="513">
        <v>13385.318555700003</v>
      </c>
      <c r="AD78" s="513">
        <v>191651.62028924757</v>
      </c>
      <c r="AE78" t="s">
        <v>1061</v>
      </c>
      <c r="AF78" s="512" t="s">
        <v>216</v>
      </c>
      <c r="AG78" s="513">
        <v>7328.3280560601943</v>
      </c>
      <c r="AH78" s="513">
        <v>0</v>
      </c>
      <c r="AI78" s="564" t="s">
        <v>287</v>
      </c>
      <c r="AJ78" s="513">
        <v>0</v>
      </c>
      <c r="AK78" s="564" t="s">
        <v>285</v>
      </c>
      <c r="AL78" s="513">
        <v>2004.9199398655248</v>
      </c>
      <c r="AM78" s="512" t="s">
        <v>286</v>
      </c>
      <c r="AN78" s="513">
        <v>228</v>
      </c>
      <c r="AO78" s="707">
        <v>4</v>
      </c>
      <c r="AP78" s="565">
        <v>15680.04</v>
      </c>
      <c r="AQ78" s="512" t="s">
        <v>285</v>
      </c>
      <c r="AR78" s="565">
        <v>1800</v>
      </c>
      <c r="AS78" s="512"/>
      <c r="AT78" s="565">
        <v>0</v>
      </c>
      <c r="AU78" s="512" t="s">
        <v>285</v>
      </c>
      <c r="AV78" s="565">
        <v>4000</v>
      </c>
      <c r="AW78" s="512" t="s">
        <v>285</v>
      </c>
      <c r="AX78" s="565">
        <v>17.88</v>
      </c>
      <c r="AY78" s="512" t="s">
        <v>285</v>
      </c>
      <c r="AZ78" s="565">
        <v>54.96</v>
      </c>
      <c r="BA78" s="512" t="s">
        <v>285</v>
      </c>
      <c r="BB78" s="565">
        <v>215.50362874677003</v>
      </c>
      <c r="BC78" s="512" t="s">
        <v>285</v>
      </c>
      <c r="BD78" s="565">
        <v>267.70637111400004</v>
      </c>
      <c r="BE78" s="512" t="s">
        <v>285</v>
      </c>
      <c r="BF78" s="565">
        <v>72</v>
      </c>
      <c r="BG78" s="512">
        <v>500</v>
      </c>
      <c r="BH78" s="789" t="s">
        <v>1061</v>
      </c>
    </row>
    <row r="79" spans="1:60" ht="28.5">
      <c r="A79" s="712">
        <v>11</v>
      </c>
      <c r="B79" s="535" t="s">
        <v>867</v>
      </c>
      <c r="C79" s="616" t="s">
        <v>729</v>
      </c>
      <c r="D79" s="706" t="s">
        <v>905</v>
      </c>
      <c r="E79" s="703" t="s">
        <v>861</v>
      </c>
      <c r="F79" s="559">
        <v>70</v>
      </c>
      <c r="G79" s="560" t="s">
        <v>1061</v>
      </c>
      <c r="H79" s="560">
        <v>1.1000233781414379</v>
      </c>
      <c r="I79" s="561">
        <v>125096.4351</v>
      </c>
      <c r="J79" s="707">
        <v>2011</v>
      </c>
      <c r="K79" s="562">
        <v>13</v>
      </c>
      <c r="L79" s="563">
        <v>0.03</v>
      </c>
      <c r="M79" s="513">
        <v>3752.8930529999998</v>
      </c>
      <c r="N79" s="714">
        <v>0.04</v>
      </c>
      <c r="O79" s="513">
        <v>5003.8574040000003</v>
      </c>
      <c r="P79" s="714"/>
      <c r="Q79" s="513">
        <v>0</v>
      </c>
      <c r="R79" s="714"/>
      <c r="S79" s="513">
        <v>0</v>
      </c>
      <c r="T79" s="513"/>
      <c r="U79" s="714"/>
      <c r="V79" s="513">
        <v>0</v>
      </c>
      <c r="W79" s="513">
        <v>133853.18555700002</v>
      </c>
      <c r="X79" s="513">
        <v>4417.1551233810005</v>
      </c>
      <c r="Y79" s="513">
        <v>138270.34068038102</v>
      </c>
      <c r="Z79" s="513">
        <v>54.351549009583735</v>
      </c>
      <c r="AA79" s="513">
        <v>7826.6230573800585</v>
      </c>
      <c r="AB79" s="513">
        <v>41633.137995786485</v>
      </c>
      <c r="AC79" s="513">
        <v>13385.318555700003</v>
      </c>
      <c r="AD79" s="513">
        <v>201115.42028924759</v>
      </c>
      <c r="AE79" t="s">
        <v>1061</v>
      </c>
      <c r="AF79" s="512" t="s">
        <v>216</v>
      </c>
      <c r="AG79" s="513">
        <v>7328.3280560601943</v>
      </c>
      <c r="AH79" s="513">
        <v>0</v>
      </c>
      <c r="AI79" s="564" t="s">
        <v>287</v>
      </c>
      <c r="AJ79" s="513">
        <v>0</v>
      </c>
      <c r="AK79" s="564" t="s">
        <v>285</v>
      </c>
      <c r="AL79" s="513">
        <v>2004.9199398655248</v>
      </c>
      <c r="AM79" s="512" t="s">
        <v>286</v>
      </c>
      <c r="AN79" s="513">
        <v>228</v>
      </c>
      <c r="AO79" s="707">
        <v>6</v>
      </c>
      <c r="AP79" s="565">
        <v>25143.840000000004</v>
      </c>
      <c r="AQ79" s="512" t="s">
        <v>285</v>
      </c>
      <c r="AR79" s="565">
        <v>1800</v>
      </c>
      <c r="AS79" s="512"/>
      <c r="AT79" s="565">
        <v>0</v>
      </c>
      <c r="AU79" s="512" t="s">
        <v>285</v>
      </c>
      <c r="AV79" s="565">
        <v>4000</v>
      </c>
      <c r="AW79" s="512" t="s">
        <v>285</v>
      </c>
      <c r="AX79" s="565">
        <v>17.88</v>
      </c>
      <c r="AY79" s="512" t="s">
        <v>285</v>
      </c>
      <c r="AZ79" s="565">
        <v>54.96</v>
      </c>
      <c r="BA79" s="512" t="s">
        <v>285</v>
      </c>
      <c r="BB79" s="565">
        <v>215.50362874677003</v>
      </c>
      <c r="BC79" s="512" t="s">
        <v>285</v>
      </c>
      <c r="BD79" s="565">
        <v>267.70637111400004</v>
      </c>
      <c r="BE79" s="512" t="s">
        <v>285</v>
      </c>
      <c r="BF79" s="565">
        <v>72</v>
      </c>
      <c r="BG79" s="512">
        <v>500</v>
      </c>
      <c r="BH79" s="789" t="s">
        <v>1061</v>
      </c>
    </row>
    <row r="80" spans="1:60" ht="28.5">
      <c r="A80" s="712">
        <v>12</v>
      </c>
      <c r="B80" s="535" t="s">
        <v>867</v>
      </c>
      <c r="C80" s="616" t="s">
        <v>729</v>
      </c>
      <c r="D80" s="706" t="s">
        <v>906</v>
      </c>
      <c r="E80" s="703" t="s">
        <v>730</v>
      </c>
      <c r="F80" s="559">
        <v>35</v>
      </c>
      <c r="G80" s="560" t="s">
        <v>730</v>
      </c>
      <c r="H80" s="560">
        <v>1.28</v>
      </c>
      <c r="I80" s="561">
        <v>145563.66719999997</v>
      </c>
      <c r="J80" s="707">
        <v>1995</v>
      </c>
      <c r="K80" s="562">
        <v>29</v>
      </c>
      <c r="L80" s="563">
        <v>0.06</v>
      </c>
      <c r="M80" s="513">
        <v>8733.8200319999978</v>
      </c>
      <c r="N80" s="714">
        <v>0.04</v>
      </c>
      <c r="O80" s="513">
        <v>5822.5466879999985</v>
      </c>
      <c r="P80" s="714">
        <v>0.02</v>
      </c>
      <c r="Q80" s="513">
        <v>2911.2733439999993</v>
      </c>
      <c r="R80" s="714"/>
      <c r="S80" s="513">
        <v>0</v>
      </c>
      <c r="T80" s="513"/>
      <c r="U80" s="714"/>
      <c r="V80" s="513">
        <v>0</v>
      </c>
      <c r="W80" s="513">
        <v>163031.30726399994</v>
      </c>
      <c r="X80" s="513">
        <v>5380.033139711998</v>
      </c>
      <c r="Y80" s="513">
        <v>168411.34040371195</v>
      </c>
      <c r="Z80" s="513">
        <v>66.199426259320731</v>
      </c>
      <c r="AA80" s="513">
        <v>9532.7173813421869</v>
      </c>
      <c r="AB80" s="513">
        <v>36470.62849647359</v>
      </c>
      <c r="AC80" s="513">
        <v>16303.130726399995</v>
      </c>
      <c r="AD80" s="513">
        <v>230717.81700792775</v>
      </c>
      <c r="AE80" t="s">
        <v>730</v>
      </c>
      <c r="AF80" s="512" t="s">
        <v>216</v>
      </c>
      <c r="AG80" s="513">
        <v>8925.8010413967331</v>
      </c>
      <c r="AH80" s="513">
        <v>0</v>
      </c>
      <c r="AI80" s="564" t="s">
        <v>287</v>
      </c>
      <c r="AJ80" s="513">
        <v>0</v>
      </c>
      <c r="AK80" s="564" t="s">
        <v>285</v>
      </c>
      <c r="AL80" s="513">
        <v>2441.9644358538235</v>
      </c>
      <c r="AM80" s="512" t="s">
        <v>288</v>
      </c>
      <c r="AN80" s="513">
        <v>2389.44</v>
      </c>
      <c r="AO80" s="707">
        <v>4</v>
      </c>
      <c r="AP80" s="565">
        <v>15680.04</v>
      </c>
      <c r="AQ80" s="512" t="s">
        <v>285</v>
      </c>
      <c r="AR80" s="565">
        <v>1800</v>
      </c>
      <c r="AS80" s="512"/>
      <c r="AT80" s="565">
        <v>0</v>
      </c>
      <c r="AU80" s="512" t="s">
        <v>285</v>
      </c>
      <c r="AV80" s="565">
        <v>4000</v>
      </c>
      <c r="AW80" s="512" t="s">
        <v>285</v>
      </c>
      <c r="AX80" s="565">
        <v>17.88</v>
      </c>
      <c r="AY80" s="512" t="s">
        <v>285</v>
      </c>
      <c r="AZ80" s="565">
        <v>54.96</v>
      </c>
      <c r="BA80" s="512" t="s">
        <v>285</v>
      </c>
      <c r="BB80" s="565">
        <v>262.48040469503991</v>
      </c>
      <c r="BC80" s="512" t="s">
        <v>285</v>
      </c>
      <c r="BD80" s="565">
        <v>326.06261452799987</v>
      </c>
      <c r="BE80" s="512" t="s">
        <v>285</v>
      </c>
      <c r="BF80" s="565">
        <v>72</v>
      </c>
      <c r="BG80" s="512">
        <v>500</v>
      </c>
      <c r="BH80" s="789" t="s">
        <v>730</v>
      </c>
    </row>
    <row r="81" spans="1:60" ht="28.5">
      <c r="A81" s="712">
        <v>13</v>
      </c>
      <c r="B81" s="535" t="s">
        <v>867</v>
      </c>
      <c r="C81" s="616" t="s">
        <v>729</v>
      </c>
      <c r="D81" s="706" t="s">
        <v>907</v>
      </c>
      <c r="E81" s="703" t="s">
        <v>730</v>
      </c>
      <c r="F81" s="559">
        <v>35</v>
      </c>
      <c r="G81" s="560" t="s">
        <v>730</v>
      </c>
      <c r="H81" s="560">
        <v>1.28</v>
      </c>
      <c r="I81" s="561">
        <v>145563.66719999997</v>
      </c>
      <c r="J81" s="707">
        <v>1998</v>
      </c>
      <c r="K81" s="562">
        <v>26</v>
      </c>
      <c r="L81" s="563">
        <v>0.06</v>
      </c>
      <c r="M81" s="513">
        <v>8733.8200319999978</v>
      </c>
      <c r="N81" s="714">
        <v>0.04</v>
      </c>
      <c r="O81" s="513">
        <v>5822.5466879999985</v>
      </c>
      <c r="P81" s="714"/>
      <c r="Q81" s="513">
        <v>0</v>
      </c>
      <c r="R81" s="714"/>
      <c r="S81" s="513">
        <v>0</v>
      </c>
      <c r="T81" s="513"/>
      <c r="U81" s="714"/>
      <c r="V81" s="513">
        <v>0</v>
      </c>
      <c r="W81" s="513">
        <v>160120.03391999996</v>
      </c>
      <c r="X81" s="513">
        <v>5283.9611193599985</v>
      </c>
      <c r="Y81" s="513">
        <v>165403.99503935996</v>
      </c>
      <c r="Z81" s="513">
        <v>65.017293647547149</v>
      </c>
      <c r="AA81" s="513">
        <v>9362.4902852467894</v>
      </c>
      <c r="AB81" s="513">
        <v>36257.122987607996</v>
      </c>
      <c r="AC81" s="513">
        <v>16012.003391999997</v>
      </c>
      <c r="AD81" s="513">
        <v>227035.61170421471</v>
      </c>
      <c r="AE81" t="s">
        <v>730</v>
      </c>
      <c r="AF81" s="512" t="s">
        <v>216</v>
      </c>
      <c r="AG81" s="513">
        <v>8766.4117370860768</v>
      </c>
      <c r="AH81" s="513">
        <v>0</v>
      </c>
      <c r="AI81" s="564" t="s">
        <v>287</v>
      </c>
      <c r="AJ81" s="513">
        <v>0</v>
      </c>
      <c r="AK81" s="564" t="s">
        <v>285</v>
      </c>
      <c r="AL81" s="513">
        <v>2398.3579280707195</v>
      </c>
      <c r="AM81" s="512" t="s">
        <v>288</v>
      </c>
      <c r="AN81" s="513">
        <v>2389.44</v>
      </c>
      <c r="AO81" s="707">
        <v>4</v>
      </c>
      <c r="AP81" s="565">
        <v>15680.04</v>
      </c>
      <c r="AQ81" s="512" t="s">
        <v>285</v>
      </c>
      <c r="AR81" s="565">
        <v>1800</v>
      </c>
      <c r="AS81" s="512"/>
      <c r="AT81" s="565">
        <v>0</v>
      </c>
      <c r="AU81" s="512" t="s">
        <v>285</v>
      </c>
      <c r="AV81" s="565">
        <v>4000</v>
      </c>
      <c r="AW81" s="512" t="s">
        <v>285</v>
      </c>
      <c r="AX81" s="565">
        <v>17.88</v>
      </c>
      <c r="AY81" s="512" t="s">
        <v>285</v>
      </c>
      <c r="AZ81" s="565">
        <v>54.96</v>
      </c>
      <c r="BA81" s="512" t="s">
        <v>285</v>
      </c>
      <c r="BB81" s="565">
        <v>257.79325461119993</v>
      </c>
      <c r="BC81" s="512" t="s">
        <v>285</v>
      </c>
      <c r="BD81" s="565">
        <v>320.24006783999994</v>
      </c>
      <c r="BE81" s="512" t="s">
        <v>285</v>
      </c>
      <c r="BF81" s="565">
        <v>72</v>
      </c>
      <c r="BG81" s="512">
        <v>500</v>
      </c>
      <c r="BH81" s="789" t="s">
        <v>730</v>
      </c>
    </row>
    <row r="82" spans="1:60" ht="28.5">
      <c r="A82" s="712">
        <v>14</v>
      </c>
      <c r="B82" s="535" t="s">
        <v>867</v>
      </c>
      <c r="C82" s="616" t="s">
        <v>729</v>
      </c>
      <c r="D82" s="706" t="s">
        <v>908</v>
      </c>
      <c r="E82" s="703" t="s">
        <v>730</v>
      </c>
      <c r="F82" s="559">
        <v>35</v>
      </c>
      <c r="G82" s="560" t="s">
        <v>730</v>
      </c>
      <c r="H82" s="560">
        <v>1.28</v>
      </c>
      <c r="I82" s="561">
        <v>145563.66719999997</v>
      </c>
      <c r="J82" s="707">
        <v>2001</v>
      </c>
      <c r="K82" s="562">
        <v>23</v>
      </c>
      <c r="L82" s="563">
        <v>0.05</v>
      </c>
      <c r="M82" s="513">
        <v>7278.1833599999991</v>
      </c>
      <c r="N82" s="714">
        <v>0.04</v>
      </c>
      <c r="O82" s="513">
        <v>5822.5466879999985</v>
      </c>
      <c r="P82" s="714">
        <v>0.02</v>
      </c>
      <c r="Q82" s="513">
        <v>2911.2733439999993</v>
      </c>
      <c r="R82" s="714"/>
      <c r="S82" s="513">
        <v>0</v>
      </c>
      <c r="T82" s="513"/>
      <c r="U82" s="714"/>
      <c r="V82" s="513">
        <v>0</v>
      </c>
      <c r="W82" s="513">
        <v>161575.67059199995</v>
      </c>
      <c r="X82" s="513">
        <v>5331.9971295359983</v>
      </c>
      <c r="Y82" s="513">
        <v>166907.66772153595</v>
      </c>
      <c r="Z82" s="513">
        <v>65.608359953433947</v>
      </c>
      <c r="AA82" s="513">
        <v>9447.6038332944881</v>
      </c>
      <c r="AB82" s="513">
        <v>36363.875742040793</v>
      </c>
      <c r="AC82" s="513">
        <v>16157.567059199995</v>
      </c>
      <c r="AD82" s="513">
        <v>228876.71435607123</v>
      </c>
      <c r="AE82" t="s">
        <v>730</v>
      </c>
      <c r="AF82" s="512" t="s">
        <v>216</v>
      </c>
      <c r="AG82" s="513">
        <v>8846.1063892414059</v>
      </c>
      <c r="AH82" s="513">
        <v>0</v>
      </c>
      <c r="AI82" s="564" t="s">
        <v>287</v>
      </c>
      <c r="AJ82" s="513">
        <v>0</v>
      </c>
      <c r="AK82" s="564" t="s">
        <v>285</v>
      </c>
      <c r="AL82" s="513">
        <v>2420.1611819622713</v>
      </c>
      <c r="AM82" s="512" t="s">
        <v>288</v>
      </c>
      <c r="AN82" s="513">
        <v>2389.44</v>
      </c>
      <c r="AO82" s="707">
        <v>4</v>
      </c>
      <c r="AP82" s="565">
        <v>15680.04</v>
      </c>
      <c r="AQ82" s="512" t="s">
        <v>285</v>
      </c>
      <c r="AR82" s="565">
        <v>1800</v>
      </c>
      <c r="AS82" s="512"/>
      <c r="AT82" s="565">
        <v>0</v>
      </c>
      <c r="AU82" s="512" t="s">
        <v>285</v>
      </c>
      <c r="AV82" s="565">
        <v>4000</v>
      </c>
      <c r="AW82" s="512" t="s">
        <v>285</v>
      </c>
      <c r="AX82" s="565">
        <v>17.88</v>
      </c>
      <c r="AY82" s="512" t="s">
        <v>285</v>
      </c>
      <c r="AZ82" s="565">
        <v>54.96</v>
      </c>
      <c r="BA82" s="512" t="s">
        <v>285</v>
      </c>
      <c r="BB82" s="565">
        <v>260.13682965311995</v>
      </c>
      <c r="BC82" s="512" t="s">
        <v>285</v>
      </c>
      <c r="BD82" s="565">
        <v>323.15134118399993</v>
      </c>
      <c r="BE82" s="512" t="s">
        <v>285</v>
      </c>
      <c r="BF82" s="565">
        <v>72</v>
      </c>
      <c r="BG82" s="512">
        <v>500</v>
      </c>
      <c r="BH82" s="789" t="s">
        <v>730</v>
      </c>
    </row>
    <row r="83" spans="1:60" ht="28.5">
      <c r="A83" s="712">
        <v>15</v>
      </c>
      <c r="B83" s="535" t="s">
        <v>867</v>
      </c>
      <c r="C83" s="616" t="s">
        <v>729</v>
      </c>
      <c r="D83" s="706" t="s">
        <v>909</v>
      </c>
      <c r="E83" s="703" t="s">
        <v>862</v>
      </c>
      <c r="F83" s="559">
        <v>65</v>
      </c>
      <c r="G83" s="560" t="s">
        <v>1060</v>
      </c>
      <c r="H83" s="560">
        <v>1.1400233781414377</v>
      </c>
      <c r="I83" s="561">
        <v>129645.29969999997</v>
      </c>
      <c r="J83" s="707">
        <v>1995</v>
      </c>
      <c r="K83" s="562">
        <v>29</v>
      </c>
      <c r="L83" s="563">
        <v>0.06</v>
      </c>
      <c r="M83" s="513">
        <v>7778.7179819999983</v>
      </c>
      <c r="N83" s="714">
        <v>0.02</v>
      </c>
      <c r="O83" s="513">
        <v>2592.9059939999997</v>
      </c>
      <c r="P83" s="714"/>
      <c r="Q83" s="513">
        <v>0</v>
      </c>
      <c r="R83" s="714"/>
      <c r="S83" s="513">
        <v>0</v>
      </c>
      <c r="T83" s="513"/>
      <c r="U83" s="714"/>
      <c r="V83" s="513">
        <v>0</v>
      </c>
      <c r="W83" s="513">
        <v>140016.92367599998</v>
      </c>
      <c r="X83" s="513">
        <v>4620.5584813079986</v>
      </c>
      <c r="Y83" s="513">
        <v>144637.48215730797</v>
      </c>
      <c r="Z83" s="513">
        <v>56.854356193910363</v>
      </c>
      <c r="AA83" s="513">
        <v>8187.0272919230929</v>
      </c>
      <c r="AB83" s="513">
        <v>34782.811140088648</v>
      </c>
      <c r="AC83" s="513">
        <v>14001.692367599999</v>
      </c>
      <c r="AD83" s="513">
        <v>201609.0129569197</v>
      </c>
      <c r="AE83" t="s">
        <v>1060</v>
      </c>
      <c r="AF83" s="512" t="s">
        <v>216</v>
      </c>
      <c r="AG83" s="513">
        <v>7665.7865543373218</v>
      </c>
      <c r="AH83" s="513">
        <v>0</v>
      </c>
      <c r="AI83" s="564" t="s">
        <v>287</v>
      </c>
      <c r="AJ83" s="513">
        <v>0</v>
      </c>
      <c r="AK83" s="564" t="s">
        <v>285</v>
      </c>
      <c r="AL83" s="513">
        <v>2097.2434912809658</v>
      </c>
      <c r="AM83" s="512" t="s">
        <v>288</v>
      </c>
      <c r="AN83" s="513">
        <v>2389.44</v>
      </c>
      <c r="AO83" s="707">
        <v>4</v>
      </c>
      <c r="AP83" s="565">
        <v>15680.04</v>
      </c>
      <c r="AQ83" s="512" t="s">
        <v>285</v>
      </c>
      <c r="AR83" s="565">
        <v>1800</v>
      </c>
      <c r="AS83" s="512"/>
      <c r="AT83" s="565">
        <v>0</v>
      </c>
      <c r="AU83" s="512" t="s">
        <v>285</v>
      </c>
      <c r="AV83" s="565">
        <v>4000</v>
      </c>
      <c r="AW83" s="512" t="s">
        <v>285</v>
      </c>
      <c r="AX83" s="565">
        <v>17.88</v>
      </c>
      <c r="AY83" s="512" t="s">
        <v>285</v>
      </c>
      <c r="AZ83" s="565">
        <v>54.96</v>
      </c>
      <c r="BA83" s="512" t="s">
        <v>285</v>
      </c>
      <c r="BB83" s="565">
        <v>225.42724711835999</v>
      </c>
      <c r="BC83" s="512" t="s">
        <v>285</v>
      </c>
      <c r="BD83" s="565">
        <v>280.03384735199995</v>
      </c>
      <c r="BE83" s="512" t="s">
        <v>285</v>
      </c>
      <c r="BF83" s="565">
        <v>72</v>
      </c>
      <c r="BG83" s="512">
        <v>500</v>
      </c>
      <c r="BH83" s="789" t="s">
        <v>1060</v>
      </c>
    </row>
    <row r="84" spans="1:60" ht="28.5">
      <c r="A84" s="712">
        <v>16</v>
      </c>
      <c r="B84" s="535" t="s">
        <v>867</v>
      </c>
      <c r="C84" s="616" t="s">
        <v>729</v>
      </c>
      <c r="D84" s="706" t="s">
        <v>910</v>
      </c>
      <c r="E84" s="703" t="s">
        <v>862</v>
      </c>
      <c r="F84" s="559">
        <v>65</v>
      </c>
      <c r="G84" s="560" t="s">
        <v>1060</v>
      </c>
      <c r="H84" s="560">
        <v>1.1400233781414377</v>
      </c>
      <c r="I84" s="561">
        <v>129645.29969999997</v>
      </c>
      <c r="J84" s="707">
        <v>2008</v>
      </c>
      <c r="K84" s="562">
        <v>16</v>
      </c>
      <c r="L84" s="563">
        <v>0.04</v>
      </c>
      <c r="M84" s="513">
        <v>5185.8119879999995</v>
      </c>
      <c r="N84" s="714">
        <v>0.02</v>
      </c>
      <c r="O84" s="513">
        <v>2592.9059939999997</v>
      </c>
      <c r="P84" s="714">
        <v>0.02</v>
      </c>
      <c r="Q84" s="513">
        <v>2592.9059939999997</v>
      </c>
      <c r="R84" s="714"/>
      <c r="S84" s="513">
        <v>0</v>
      </c>
      <c r="T84" s="513"/>
      <c r="U84" s="714"/>
      <c r="V84" s="513">
        <v>0</v>
      </c>
      <c r="W84" s="513">
        <v>140016.92367599998</v>
      </c>
      <c r="X84" s="513">
        <v>4620.5584813079986</v>
      </c>
      <c r="Y84" s="513">
        <v>144637.48215730797</v>
      </c>
      <c r="Z84" s="513">
        <v>56.854356193910363</v>
      </c>
      <c r="AA84" s="513">
        <v>8187.0272919230929</v>
      </c>
      <c r="AB84" s="513">
        <v>34782.811140088648</v>
      </c>
      <c r="AC84" s="513">
        <v>14001.692367599999</v>
      </c>
      <c r="AD84" s="513">
        <v>201609.0129569197</v>
      </c>
      <c r="AE84" t="s">
        <v>1060</v>
      </c>
      <c r="AF84" s="512" t="s">
        <v>216</v>
      </c>
      <c r="AG84" s="513">
        <v>7665.7865543373218</v>
      </c>
      <c r="AH84" s="513">
        <v>0</v>
      </c>
      <c r="AI84" s="564" t="s">
        <v>287</v>
      </c>
      <c r="AJ84" s="513">
        <v>0</v>
      </c>
      <c r="AK84" s="564" t="s">
        <v>285</v>
      </c>
      <c r="AL84" s="513">
        <v>2097.2434912809658</v>
      </c>
      <c r="AM84" s="512" t="s">
        <v>288</v>
      </c>
      <c r="AN84" s="513">
        <v>2389.44</v>
      </c>
      <c r="AO84" s="707">
        <v>4</v>
      </c>
      <c r="AP84" s="565">
        <v>15680.04</v>
      </c>
      <c r="AQ84" s="512" t="s">
        <v>285</v>
      </c>
      <c r="AR84" s="565">
        <v>1800</v>
      </c>
      <c r="AS84" s="512"/>
      <c r="AT84" s="565">
        <v>0</v>
      </c>
      <c r="AU84" s="512" t="s">
        <v>285</v>
      </c>
      <c r="AV84" s="565">
        <v>4000</v>
      </c>
      <c r="AW84" s="512" t="s">
        <v>285</v>
      </c>
      <c r="AX84" s="565">
        <v>17.88</v>
      </c>
      <c r="AY84" s="512" t="s">
        <v>285</v>
      </c>
      <c r="AZ84" s="565">
        <v>54.96</v>
      </c>
      <c r="BA84" s="512" t="s">
        <v>285</v>
      </c>
      <c r="BB84" s="565">
        <v>225.42724711835999</v>
      </c>
      <c r="BC84" s="512" t="s">
        <v>285</v>
      </c>
      <c r="BD84" s="565">
        <v>280.03384735199995</v>
      </c>
      <c r="BE84" s="512" t="s">
        <v>285</v>
      </c>
      <c r="BF84" s="565">
        <v>72</v>
      </c>
      <c r="BG84" s="512">
        <v>500</v>
      </c>
      <c r="BH84" s="789" t="s">
        <v>1060</v>
      </c>
    </row>
    <row r="85" spans="1:60" ht="28.5">
      <c r="A85" s="712">
        <v>17</v>
      </c>
      <c r="B85" s="535" t="s">
        <v>867</v>
      </c>
      <c r="C85" s="616" t="s">
        <v>729</v>
      </c>
      <c r="D85" s="706" t="s">
        <v>911</v>
      </c>
      <c r="E85" s="703" t="s">
        <v>862</v>
      </c>
      <c r="F85" s="559">
        <v>65</v>
      </c>
      <c r="G85" s="560" t="s">
        <v>1060</v>
      </c>
      <c r="H85" s="560">
        <v>1.1400233781414377</v>
      </c>
      <c r="I85" s="561">
        <v>129645.29969999997</v>
      </c>
      <c r="J85" s="707">
        <v>2011</v>
      </c>
      <c r="K85" s="562">
        <v>13</v>
      </c>
      <c r="L85" s="563">
        <v>0.03</v>
      </c>
      <c r="M85" s="513">
        <v>3889.3589909999992</v>
      </c>
      <c r="N85" s="714">
        <v>0.02</v>
      </c>
      <c r="O85" s="513">
        <v>2592.9059939999997</v>
      </c>
      <c r="P85" s="714">
        <v>0.02</v>
      </c>
      <c r="Q85" s="513">
        <v>2592.9059939999997</v>
      </c>
      <c r="R85" s="714"/>
      <c r="S85" s="513">
        <v>0</v>
      </c>
      <c r="T85" s="513"/>
      <c r="U85" s="714"/>
      <c r="V85" s="513">
        <v>0</v>
      </c>
      <c r="W85" s="513">
        <v>138720.47067899996</v>
      </c>
      <c r="X85" s="513">
        <v>4577.7755324069985</v>
      </c>
      <c r="Y85" s="513">
        <v>143298.24621140695</v>
      </c>
      <c r="Z85" s="513">
        <v>56.327926969892665</v>
      </c>
      <c r="AA85" s="513">
        <v>8111.2214836645435</v>
      </c>
      <c r="AB85" s="513">
        <v>34687.732518421159</v>
      </c>
      <c r="AC85" s="513">
        <v>13872.047067899997</v>
      </c>
      <c r="AD85" s="513">
        <v>199969.24728139263</v>
      </c>
      <c r="AE85" t="s">
        <v>1060</v>
      </c>
      <c r="AF85" s="512" t="s">
        <v>216</v>
      </c>
      <c r="AG85" s="513">
        <v>7594.8070492045681</v>
      </c>
      <c r="AH85" s="513">
        <v>0</v>
      </c>
      <c r="AI85" s="564" t="s">
        <v>287</v>
      </c>
      <c r="AJ85" s="513">
        <v>0</v>
      </c>
      <c r="AK85" s="564" t="s">
        <v>285</v>
      </c>
      <c r="AL85" s="513">
        <v>2077.8245700654011</v>
      </c>
      <c r="AM85" s="512" t="s">
        <v>288</v>
      </c>
      <c r="AN85" s="513">
        <v>2389.44</v>
      </c>
      <c r="AO85" s="707">
        <v>4</v>
      </c>
      <c r="AP85" s="565">
        <v>15680.04</v>
      </c>
      <c r="AQ85" s="512" t="s">
        <v>285</v>
      </c>
      <c r="AR85" s="565">
        <v>1800</v>
      </c>
      <c r="AS85" s="512"/>
      <c r="AT85" s="565">
        <v>0</v>
      </c>
      <c r="AU85" s="512" t="s">
        <v>285</v>
      </c>
      <c r="AV85" s="565">
        <v>4000</v>
      </c>
      <c r="AW85" s="512" t="s">
        <v>285</v>
      </c>
      <c r="AX85" s="565">
        <v>17.88</v>
      </c>
      <c r="AY85" s="512" t="s">
        <v>285</v>
      </c>
      <c r="AZ85" s="565">
        <v>54.96</v>
      </c>
      <c r="BA85" s="512" t="s">
        <v>285</v>
      </c>
      <c r="BB85" s="565">
        <v>223.33995779318994</v>
      </c>
      <c r="BC85" s="512" t="s">
        <v>285</v>
      </c>
      <c r="BD85" s="565">
        <v>277.44094135799992</v>
      </c>
      <c r="BE85" s="512" t="s">
        <v>285</v>
      </c>
      <c r="BF85" s="565">
        <v>72</v>
      </c>
      <c r="BG85" s="512">
        <v>500</v>
      </c>
      <c r="BH85" s="789" t="s">
        <v>1060</v>
      </c>
    </row>
    <row r="86" spans="1:60" ht="28.5">
      <c r="A86" s="712">
        <v>18</v>
      </c>
      <c r="B86" s="535" t="s">
        <v>867</v>
      </c>
      <c r="C86" s="616" t="s">
        <v>729</v>
      </c>
      <c r="D86" s="706" t="s">
        <v>912</v>
      </c>
      <c r="E86" s="703" t="s">
        <v>862</v>
      </c>
      <c r="F86" s="559">
        <v>65</v>
      </c>
      <c r="G86" s="560" t="s">
        <v>1060</v>
      </c>
      <c r="H86" s="560">
        <v>1.1400233781414377</v>
      </c>
      <c r="I86" s="561">
        <v>129645.29969999997</v>
      </c>
      <c r="J86" s="707">
        <v>2015</v>
      </c>
      <c r="K86" s="562">
        <v>9</v>
      </c>
      <c r="L86" s="563">
        <v>1.4999999999999999E-2</v>
      </c>
      <c r="M86" s="513">
        <v>1944.6794954999996</v>
      </c>
      <c r="N86" s="714">
        <v>0.02</v>
      </c>
      <c r="O86" s="513">
        <v>2592.9059939999997</v>
      </c>
      <c r="P86" s="714"/>
      <c r="Q86" s="513">
        <v>0</v>
      </c>
      <c r="R86" s="714"/>
      <c r="S86" s="513">
        <v>0</v>
      </c>
      <c r="T86" s="513"/>
      <c r="U86" s="714"/>
      <c r="V86" s="513">
        <v>0</v>
      </c>
      <c r="W86" s="513">
        <v>134182.88518949997</v>
      </c>
      <c r="X86" s="513">
        <v>4428.0352112534983</v>
      </c>
      <c r="Y86" s="513">
        <v>138610.92040075347</v>
      </c>
      <c r="Z86" s="513">
        <v>54.485424685830765</v>
      </c>
      <c r="AA86" s="513">
        <v>7845.9011547596301</v>
      </c>
      <c r="AB86" s="513">
        <v>34354.957342584952</v>
      </c>
      <c r="AC86" s="513">
        <v>13418.288518949998</v>
      </c>
      <c r="AD86" s="513">
        <v>194230.06741704803</v>
      </c>
      <c r="AE86" t="s">
        <v>1060</v>
      </c>
      <c r="AF86" s="512" t="s">
        <v>216</v>
      </c>
      <c r="AG86" s="513">
        <v>7346.3787812399341</v>
      </c>
      <c r="AH86" s="513">
        <v>0</v>
      </c>
      <c r="AI86" s="564" t="s">
        <v>287</v>
      </c>
      <c r="AJ86" s="513">
        <v>0</v>
      </c>
      <c r="AK86" s="564" t="s">
        <v>285</v>
      </c>
      <c r="AL86" s="513">
        <v>2009.8583458109254</v>
      </c>
      <c r="AM86" s="512" t="s">
        <v>288</v>
      </c>
      <c r="AN86" s="513">
        <v>2389.44</v>
      </c>
      <c r="AO86" s="707">
        <v>4</v>
      </c>
      <c r="AP86" s="565">
        <v>15680.04</v>
      </c>
      <c r="AQ86" s="512" t="s">
        <v>285</v>
      </c>
      <c r="AR86" s="565">
        <v>1800</v>
      </c>
      <c r="AS86" s="512"/>
      <c r="AT86" s="565">
        <v>0</v>
      </c>
      <c r="AU86" s="512" t="s">
        <v>285</v>
      </c>
      <c r="AV86" s="565">
        <v>4000</v>
      </c>
      <c r="AW86" s="512" t="s">
        <v>285</v>
      </c>
      <c r="AX86" s="565">
        <v>17.88</v>
      </c>
      <c r="AY86" s="512" t="s">
        <v>285</v>
      </c>
      <c r="AZ86" s="565">
        <v>54.96</v>
      </c>
      <c r="BA86" s="512" t="s">
        <v>285</v>
      </c>
      <c r="BB86" s="565">
        <v>216.03444515509497</v>
      </c>
      <c r="BC86" s="512" t="s">
        <v>285</v>
      </c>
      <c r="BD86" s="565">
        <v>268.36577037899997</v>
      </c>
      <c r="BE86" s="512" t="s">
        <v>285</v>
      </c>
      <c r="BF86" s="565">
        <v>72</v>
      </c>
      <c r="BG86" s="512">
        <v>500</v>
      </c>
      <c r="BH86" s="789" t="s">
        <v>1060</v>
      </c>
    </row>
    <row r="87" spans="1:60" ht="28.5">
      <c r="A87" s="712">
        <v>19</v>
      </c>
      <c r="B87" s="535" t="s">
        <v>867</v>
      </c>
      <c r="C87" s="616" t="s">
        <v>729</v>
      </c>
      <c r="D87" s="706" t="s">
        <v>913</v>
      </c>
      <c r="E87" s="703" t="s">
        <v>862</v>
      </c>
      <c r="F87" s="559">
        <v>65</v>
      </c>
      <c r="G87" s="560" t="s">
        <v>1060</v>
      </c>
      <c r="H87" s="560">
        <v>1.1400233781414377</v>
      </c>
      <c r="I87" s="561">
        <v>129645.29969999997</v>
      </c>
      <c r="J87" s="707">
        <v>2011</v>
      </c>
      <c r="K87" s="562">
        <v>13</v>
      </c>
      <c r="L87" s="563">
        <v>0.03</v>
      </c>
      <c r="M87" s="513">
        <v>3889.3589909999992</v>
      </c>
      <c r="N87" s="714"/>
      <c r="O87" s="513">
        <v>0</v>
      </c>
      <c r="P87" s="714"/>
      <c r="Q87" s="513">
        <v>0</v>
      </c>
      <c r="R87" s="714"/>
      <c r="S87" s="513">
        <v>0</v>
      </c>
      <c r="T87" s="513"/>
      <c r="U87" s="714"/>
      <c r="V87" s="513">
        <v>0</v>
      </c>
      <c r="W87" s="513">
        <v>133534.65869099996</v>
      </c>
      <c r="X87" s="513">
        <v>4406.6437368029992</v>
      </c>
      <c r="Y87" s="513">
        <v>137941.30242780296</v>
      </c>
      <c r="Z87" s="513">
        <v>54.22221007382192</v>
      </c>
      <c r="AA87" s="513">
        <v>7807.9982506303568</v>
      </c>
      <c r="AB87" s="513">
        <v>34307.4180317512</v>
      </c>
      <c r="AC87" s="513">
        <v>13353.465869099997</v>
      </c>
      <c r="AD87" s="513">
        <v>193410.18457928454</v>
      </c>
      <c r="AE87" t="s">
        <v>1060</v>
      </c>
      <c r="AF87" s="512" t="s">
        <v>216</v>
      </c>
      <c r="AG87" s="513">
        <v>7310.8890286735568</v>
      </c>
      <c r="AH87" s="513">
        <v>0</v>
      </c>
      <c r="AI87" s="564" t="s">
        <v>287</v>
      </c>
      <c r="AJ87" s="513">
        <v>0</v>
      </c>
      <c r="AK87" s="564" t="s">
        <v>285</v>
      </c>
      <c r="AL87" s="513">
        <v>2000.148885203143</v>
      </c>
      <c r="AM87" s="512" t="s">
        <v>288</v>
      </c>
      <c r="AN87" s="513">
        <v>2389.44</v>
      </c>
      <c r="AO87" s="707">
        <v>4</v>
      </c>
      <c r="AP87" s="565">
        <v>15680.04</v>
      </c>
      <c r="AQ87" s="512" t="s">
        <v>285</v>
      </c>
      <c r="AR87" s="565">
        <v>1800</v>
      </c>
      <c r="AS87" s="512"/>
      <c r="AT87" s="565">
        <v>0</v>
      </c>
      <c r="AU87" s="512" t="s">
        <v>285</v>
      </c>
      <c r="AV87" s="565">
        <v>4000</v>
      </c>
      <c r="AW87" s="512" t="s">
        <v>285</v>
      </c>
      <c r="AX87" s="565">
        <v>17.88</v>
      </c>
      <c r="AY87" s="512" t="s">
        <v>285</v>
      </c>
      <c r="AZ87" s="565">
        <v>54.96</v>
      </c>
      <c r="BA87" s="512" t="s">
        <v>285</v>
      </c>
      <c r="BB87" s="565">
        <v>214.99080049250995</v>
      </c>
      <c r="BC87" s="512" t="s">
        <v>285</v>
      </c>
      <c r="BD87" s="565">
        <v>267.06931738199995</v>
      </c>
      <c r="BE87" s="512" t="s">
        <v>285</v>
      </c>
      <c r="BF87" s="565">
        <v>72</v>
      </c>
      <c r="BG87" s="512">
        <v>500</v>
      </c>
      <c r="BH87" s="789" t="s">
        <v>1060</v>
      </c>
    </row>
    <row r="88" spans="1:60" ht="28.5">
      <c r="A88" s="712">
        <v>20</v>
      </c>
      <c r="B88" s="535" t="s">
        <v>867</v>
      </c>
      <c r="C88" s="616" t="s">
        <v>729</v>
      </c>
      <c r="D88" s="706" t="s">
        <v>914</v>
      </c>
      <c r="E88" s="703" t="s">
        <v>862</v>
      </c>
      <c r="F88" s="559">
        <v>65</v>
      </c>
      <c r="G88" s="560" t="s">
        <v>1060</v>
      </c>
      <c r="H88" s="560">
        <v>1.1400233781414377</v>
      </c>
      <c r="I88" s="561">
        <v>129645.29969999997</v>
      </c>
      <c r="J88" s="707">
        <v>2000</v>
      </c>
      <c r="K88" s="562">
        <v>24</v>
      </c>
      <c r="L88" s="563">
        <v>0.05</v>
      </c>
      <c r="M88" s="513">
        <v>6482.2649849999989</v>
      </c>
      <c r="N88" s="714"/>
      <c r="O88" s="513">
        <v>0</v>
      </c>
      <c r="P88" s="714"/>
      <c r="Q88" s="513">
        <v>0</v>
      </c>
      <c r="R88" s="714"/>
      <c r="S88" s="513">
        <v>0</v>
      </c>
      <c r="T88" s="513"/>
      <c r="U88" s="714"/>
      <c r="V88" s="513">
        <v>0</v>
      </c>
      <c r="W88" s="513">
        <v>136127.56468499996</v>
      </c>
      <c r="X88" s="513">
        <v>4492.2096346049984</v>
      </c>
      <c r="Y88" s="513">
        <v>140619.77431960497</v>
      </c>
      <c r="Z88" s="513">
        <v>55.2750685218573</v>
      </c>
      <c r="AA88" s="513">
        <v>7959.609867147452</v>
      </c>
      <c r="AB88" s="513">
        <v>32497.57527508619</v>
      </c>
      <c r="AC88" s="513">
        <v>13612.756468499996</v>
      </c>
      <c r="AD88" s="513">
        <v>194689.7159303386</v>
      </c>
      <c r="AE88" t="s">
        <v>1060</v>
      </c>
      <c r="AF88" s="512" t="s">
        <v>216</v>
      </c>
      <c r="AG88" s="513">
        <v>7452.8480389390634</v>
      </c>
      <c r="AH88" s="513">
        <v>0</v>
      </c>
      <c r="AI88" s="564" t="s">
        <v>287</v>
      </c>
      <c r="AJ88" s="513">
        <v>0</v>
      </c>
      <c r="AK88" s="564" t="s">
        <v>285</v>
      </c>
      <c r="AL88" s="513">
        <v>2038.9867276342723</v>
      </c>
      <c r="AM88" s="512" t="s">
        <v>288</v>
      </c>
      <c r="AN88" s="513">
        <v>2389.44</v>
      </c>
      <c r="AO88" s="707">
        <v>4</v>
      </c>
      <c r="AP88" s="565">
        <v>15680.04</v>
      </c>
      <c r="AQ88" s="512" t="s">
        <v>285</v>
      </c>
      <c r="AR88" s="565">
        <v>1800</v>
      </c>
      <c r="AS88" s="512" t="s">
        <v>285</v>
      </c>
      <c r="AT88" s="565">
        <v>2000</v>
      </c>
      <c r="AU88" s="512"/>
      <c r="AV88" s="565">
        <v>0</v>
      </c>
      <c r="AW88" s="512" t="s">
        <v>285</v>
      </c>
      <c r="AX88" s="565">
        <v>17.88</v>
      </c>
      <c r="AY88" s="512" t="s">
        <v>285</v>
      </c>
      <c r="AZ88" s="565">
        <v>54.96</v>
      </c>
      <c r="BA88" s="512" t="s">
        <v>285</v>
      </c>
      <c r="BB88" s="565">
        <v>219.16537914284996</v>
      </c>
      <c r="BC88" s="512" t="s">
        <v>285</v>
      </c>
      <c r="BD88" s="565">
        <v>272.25512936999991</v>
      </c>
      <c r="BE88" s="512" t="s">
        <v>285</v>
      </c>
      <c r="BF88" s="565">
        <v>72</v>
      </c>
      <c r="BG88" s="512">
        <v>500</v>
      </c>
      <c r="BH88" s="789" t="s">
        <v>1060</v>
      </c>
    </row>
    <row r="89" spans="1:60" ht="28.5">
      <c r="A89" s="712">
        <v>21</v>
      </c>
      <c r="B89" s="535" t="s">
        <v>867</v>
      </c>
      <c r="C89" s="616" t="s">
        <v>729</v>
      </c>
      <c r="D89" s="706" t="s">
        <v>915</v>
      </c>
      <c r="E89" s="703" t="s">
        <v>862</v>
      </c>
      <c r="F89" s="559">
        <v>65</v>
      </c>
      <c r="G89" s="560" t="s">
        <v>1060</v>
      </c>
      <c r="H89" s="560">
        <v>1.1400233781414377</v>
      </c>
      <c r="I89" s="561">
        <v>129645.29969999997</v>
      </c>
      <c r="J89" s="707">
        <v>2003</v>
      </c>
      <c r="K89" s="562">
        <v>21</v>
      </c>
      <c r="L89" s="563">
        <v>0.05</v>
      </c>
      <c r="M89" s="513">
        <v>6482.2649849999989</v>
      </c>
      <c r="N89" s="714">
        <v>0.02</v>
      </c>
      <c r="O89" s="513">
        <v>2592.9059939999997</v>
      </c>
      <c r="P89" s="714">
        <v>0.02</v>
      </c>
      <c r="Q89" s="513">
        <v>2592.9059939999997</v>
      </c>
      <c r="R89" s="714"/>
      <c r="S89" s="513">
        <v>0</v>
      </c>
      <c r="T89" s="513"/>
      <c r="U89" s="714"/>
      <c r="V89" s="513">
        <v>0</v>
      </c>
      <c r="W89" s="513">
        <v>141313.37667299996</v>
      </c>
      <c r="X89" s="513">
        <v>4663.3414302089986</v>
      </c>
      <c r="Y89" s="513">
        <v>145976.71810320896</v>
      </c>
      <c r="Z89" s="513">
        <v>57.380785417928053</v>
      </c>
      <c r="AA89" s="513">
        <v>8262.8331001816405</v>
      </c>
      <c r="AB89" s="513">
        <v>34877.889761756131</v>
      </c>
      <c r="AC89" s="513">
        <v>14131.337667299997</v>
      </c>
      <c r="AD89" s="513">
        <v>203248.77863244669</v>
      </c>
      <c r="AE89" t="s">
        <v>1060</v>
      </c>
      <c r="AF89" s="512" t="s">
        <v>216</v>
      </c>
      <c r="AG89" s="513">
        <v>7736.7660594700747</v>
      </c>
      <c r="AH89" s="513">
        <v>0</v>
      </c>
      <c r="AI89" s="564" t="s">
        <v>287</v>
      </c>
      <c r="AJ89" s="513">
        <v>0</v>
      </c>
      <c r="AK89" s="564" t="s">
        <v>285</v>
      </c>
      <c r="AL89" s="513">
        <v>2116.6624124965301</v>
      </c>
      <c r="AM89" s="512" t="s">
        <v>288</v>
      </c>
      <c r="AN89" s="513">
        <v>2389.44</v>
      </c>
      <c r="AO89" s="707">
        <v>4</v>
      </c>
      <c r="AP89" s="565">
        <v>15680.04</v>
      </c>
      <c r="AQ89" s="512" t="s">
        <v>285</v>
      </c>
      <c r="AR89" s="565">
        <v>1800</v>
      </c>
      <c r="AS89" s="512"/>
      <c r="AT89" s="565">
        <v>0</v>
      </c>
      <c r="AU89" s="512" t="s">
        <v>285</v>
      </c>
      <c r="AV89" s="565">
        <v>4000</v>
      </c>
      <c r="AW89" s="512" t="s">
        <v>285</v>
      </c>
      <c r="AX89" s="565">
        <v>17.88</v>
      </c>
      <c r="AY89" s="512" t="s">
        <v>285</v>
      </c>
      <c r="AZ89" s="565">
        <v>54.96</v>
      </c>
      <c r="BA89" s="512" t="s">
        <v>285</v>
      </c>
      <c r="BB89" s="565">
        <v>227.51453644352995</v>
      </c>
      <c r="BC89" s="512" t="s">
        <v>285</v>
      </c>
      <c r="BD89" s="565">
        <v>282.62675334599993</v>
      </c>
      <c r="BE89" s="512" t="s">
        <v>285</v>
      </c>
      <c r="BF89" s="565">
        <v>72</v>
      </c>
      <c r="BG89" s="512">
        <v>500</v>
      </c>
      <c r="BH89" s="789" t="s">
        <v>1060</v>
      </c>
    </row>
    <row r="90" spans="1:60" ht="28.5">
      <c r="A90" s="712">
        <v>22</v>
      </c>
      <c r="B90" s="535" t="s">
        <v>867</v>
      </c>
      <c r="C90" s="616" t="s">
        <v>729</v>
      </c>
      <c r="D90" s="706" t="s">
        <v>916</v>
      </c>
      <c r="E90" s="703" t="s">
        <v>862</v>
      </c>
      <c r="F90" s="559">
        <v>65</v>
      </c>
      <c r="G90" s="560" t="s">
        <v>1060</v>
      </c>
      <c r="H90" s="560">
        <v>1.1400233781414377</v>
      </c>
      <c r="I90" s="561">
        <v>129645.29969999997</v>
      </c>
      <c r="J90" s="707">
        <v>2015</v>
      </c>
      <c r="K90" s="562">
        <v>9</v>
      </c>
      <c r="L90" s="563">
        <v>1.4999999999999999E-2</v>
      </c>
      <c r="M90" s="513">
        <v>1944.6794954999996</v>
      </c>
      <c r="N90" s="714">
        <v>0.02</v>
      </c>
      <c r="O90" s="513">
        <v>2592.9059939999997</v>
      </c>
      <c r="P90" s="714"/>
      <c r="Q90" s="513">
        <v>0</v>
      </c>
      <c r="R90" s="714"/>
      <c r="S90" s="513">
        <v>0</v>
      </c>
      <c r="T90" s="513"/>
      <c r="U90" s="714"/>
      <c r="V90" s="513">
        <v>0</v>
      </c>
      <c r="W90" s="513">
        <v>134182.88518949997</v>
      </c>
      <c r="X90" s="513">
        <v>4428.0352112534983</v>
      </c>
      <c r="Y90" s="513">
        <v>138610.92040075347</v>
      </c>
      <c r="Z90" s="513">
        <v>54.485424685830765</v>
      </c>
      <c r="AA90" s="513">
        <v>7845.9011547596301</v>
      </c>
      <c r="AB90" s="513">
        <v>34354.957342584952</v>
      </c>
      <c r="AC90" s="513">
        <v>13418.288518949998</v>
      </c>
      <c r="AD90" s="513">
        <v>194230.06741704803</v>
      </c>
      <c r="AE90" t="s">
        <v>1060</v>
      </c>
      <c r="AF90" s="512" t="s">
        <v>216</v>
      </c>
      <c r="AG90" s="513">
        <v>7346.3787812399341</v>
      </c>
      <c r="AH90" s="513">
        <v>0</v>
      </c>
      <c r="AI90" s="564" t="s">
        <v>287</v>
      </c>
      <c r="AJ90" s="513">
        <v>0</v>
      </c>
      <c r="AK90" s="564" t="s">
        <v>285</v>
      </c>
      <c r="AL90" s="513">
        <v>2009.8583458109254</v>
      </c>
      <c r="AM90" s="512" t="s">
        <v>288</v>
      </c>
      <c r="AN90" s="513">
        <v>2389.44</v>
      </c>
      <c r="AO90" s="707">
        <v>4</v>
      </c>
      <c r="AP90" s="565">
        <v>15680.04</v>
      </c>
      <c r="AQ90" s="512" t="s">
        <v>285</v>
      </c>
      <c r="AR90" s="565">
        <v>1800</v>
      </c>
      <c r="AS90" s="512"/>
      <c r="AT90" s="565">
        <v>0</v>
      </c>
      <c r="AU90" s="512" t="s">
        <v>285</v>
      </c>
      <c r="AV90" s="565">
        <v>4000</v>
      </c>
      <c r="AW90" s="512" t="s">
        <v>285</v>
      </c>
      <c r="AX90" s="565">
        <v>17.88</v>
      </c>
      <c r="AY90" s="512" t="s">
        <v>285</v>
      </c>
      <c r="AZ90" s="565">
        <v>54.96</v>
      </c>
      <c r="BA90" s="512" t="s">
        <v>285</v>
      </c>
      <c r="BB90" s="565">
        <v>216.03444515509497</v>
      </c>
      <c r="BC90" s="512" t="s">
        <v>285</v>
      </c>
      <c r="BD90" s="565">
        <v>268.36577037899997</v>
      </c>
      <c r="BE90" s="512" t="s">
        <v>285</v>
      </c>
      <c r="BF90" s="565">
        <v>72</v>
      </c>
      <c r="BG90" s="512">
        <v>500</v>
      </c>
      <c r="BH90" s="789" t="s">
        <v>1060</v>
      </c>
    </row>
    <row r="91" spans="1:60" ht="28.5">
      <c r="A91" s="712">
        <v>23</v>
      </c>
      <c r="B91" s="535" t="s">
        <v>867</v>
      </c>
      <c r="C91" s="616" t="s">
        <v>729</v>
      </c>
      <c r="D91" s="706" t="s">
        <v>917</v>
      </c>
      <c r="E91" s="703" t="s">
        <v>862</v>
      </c>
      <c r="F91" s="559">
        <v>65</v>
      </c>
      <c r="G91" s="560" t="s">
        <v>1060</v>
      </c>
      <c r="H91" s="560">
        <v>1.1400233781414377</v>
      </c>
      <c r="I91" s="561">
        <v>129645.29969999997</v>
      </c>
      <c r="J91" s="707">
        <v>2015</v>
      </c>
      <c r="K91" s="562">
        <v>9</v>
      </c>
      <c r="L91" s="563">
        <v>1.4999999999999999E-2</v>
      </c>
      <c r="M91" s="513">
        <v>1944.6794954999996</v>
      </c>
      <c r="N91" s="714">
        <v>0.04</v>
      </c>
      <c r="O91" s="513">
        <v>5185.8119879999995</v>
      </c>
      <c r="P91" s="714"/>
      <c r="Q91" s="513">
        <v>0</v>
      </c>
      <c r="R91" s="714">
        <v>0.02</v>
      </c>
      <c r="S91" s="513">
        <v>2592.9059939999997</v>
      </c>
      <c r="T91" s="513"/>
      <c r="U91" s="714"/>
      <c r="V91" s="513">
        <v>0</v>
      </c>
      <c r="W91" s="513">
        <v>139368.69717749997</v>
      </c>
      <c r="X91" s="513">
        <v>4599.1670068574986</v>
      </c>
      <c r="Y91" s="513">
        <v>143967.86418435746</v>
      </c>
      <c r="Z91" s="513">
        <v>56.591141581901518</v>
      </c>
      <c r="AA91" s="513">
        <v>8149.1243877938177</v>
      </c>
      <c r="AB91" s="513">
        <v>34735.271829254896</v>
      </c>
      <c r="AC91" s="513">
        <v>13936.869717749998</v>
      </c>
      <c r="AD91" s="513">
        <v>200789.13011915618</v>
      </c>
      <c r="AE91" t="s">
        <v>1060</v>
      </c>
      <c r="AF91" s="512" t="s">
        <v>216</v>
      </c>
      <c r="AG91" s="513">
        <v>7630.2968017709454</v>
      </c>
      <c r="AH91" s="513">
        <v>0</v>
      </c>
      <c r="AI91" s="564" t="s">
        <v>287</v>
      </c>
      <c r="AJ91" s="513">
        <v>0</v>
      </c>
      <c r="AK91" s="564" t="s">
        <v>285</v>
      </c>
      <c r="AL91" s="513">
        <v>2087.5340306731832</v>
      </c>
      <c r="AM91" s="512" t="s">
        <v>288</v>
      </c>
      <c r="AN91" s="513">
        <v>2389.44</v>
      </c>
      <c r="AO91" s="707">
        <v>4</v>
      </c>
      <c r="AP91" s="565">
        <v>15680.04</v>
      </c>
      <c r="AQ91" s="512" t="s">
        <v>285</v>
      </c>
      <c r="AR91" s="565">
        <v>1800</v>
      </c>
      <c r="AS91" s="512"/>
      <c r="AT91" s="565">
        <v>0</v>
      </c>
      <c r="AU91" s="512" t="s">
        <v>285</v>
      </c>
      <c r="AV91" s="565">
        <v>4000</v>
      </c>
      <c r="AW91" s="512" t="s">
        <v>285</v>
      </c>
      <c r="AX91" s="565">
        <v>17.88</v>
      </c>
      <c r="AY91" s="512" t="s">
        <v>285</v>
      </c>
      <c r="AZ91" s="565">
        <v>54.96</v>
      </c>
      <c r="BA91" s="512" t="s">
        <v>285</v>
      </c>
      <c r="BB91" s="565">
        <v>224.38360245577496</v>
      </c>
      <c r="BC91" s="512" t="s">
        <v>285</v>
      </c>
      <c r="BD91" s="565">
        <v>278.73739435499994</v>
      </c>
      <c r="BE91" s="512" t="s">
        <v>285</v>
      </c>
      <c r="BF91" s="565">
        <v>72</v>
      </c>
      <c r="BG91" s="512">
        <v>500</v>
      </c>
      <c r="BH91" s="789" t="s">
        <v>1060</v>
      </c>
    </row>
    <row r="92" spans="1:60" ht="28.5">
      <c r="A92" s="712">
        <v>24</v>
      </c>
      <c r="B92" s="535" t="s">
        <v>867</v>
      </c>
      <c r="C92" s="616" t="s">
        <v>729</v>
      </c>
      <c r="D92" s="706" t="s">
        <v>918</v>
      </c>
      <c r="E92" s="703" t="s">
        <v>862</v>
      </c>
      <c r="F92" s="559">
        <v>65</v>
      </c>
      <c r="G92" s="560" t="s">
        <v>1060</v>
      </c>
      <c r="H92" s="560">
        <v>1.1400233781414377</v>
      </c>
      <c r="I92" s="561">
        <v>129645.29969999997</v>
      </c>
      <c r="J92" s="707">
        <v>1998</v>
      </c>
      <c r="K92" s="562">
        <v>26</v>
      </c>
      <c r="L92" s="563">
        <v>0.06</v>
      </c>
      <c r="M92" s="513">
        <v>7778.7179819999983</v>
      </c>
      <c r="N92" s="714"/>
      <c r="O92" s="513">
        <v>0</v>
      </c>
      <c r="P92" s="714"/>
      <c r="Q92" s="513">
        <v>0</v>
      </c>
      <c r="R92" s="714"/>
      <c r="S92" s="513">
        <v>0</v>
      </c>
      <c r="T92" s="513"/>
      <c r="U92" s="714"/>
      <c r="V92" s="513">
        <v>0</v>
      </c>
      <c r="W92" s="513">
        <v>137424.01768199998</v>
      </c>
      <c r="X92" s="513">
        <v>4534.9925835059994</v>
      </c>
      <c r="Y92" s="513">
        <v>141959.01026550599</v>
      </c>
      <c r="Z92" s="513">
        <v>55.801497745874997</v>
      </c>
      <c r="AA92" s="513">
        <v>8035.4156754059995</v>
      </c>
      <c r="AB92" s="513">
        <v>34592.653896753669</v>
      </c>
      <c r="AC92" s="513">
        <v>13742.401768199998</v>
      </c>
      <c r="AD92" s="513">
        <v>198329.48160586564</v>
      </c>
      <c r="AE92" t="s">
        <v>1060</v>
      </c>
      <c r="AF92" s="512" t="s">
        <v>216</v>
      </c>
      <c r="AG92" s="513">
        <v>7523.8275440718171</v>
      </c>
      <c r="AH92" s="513">
        <v>0</v>
      </c>
      <c r="AI92" s="564" t="s">
        <v>287</v>
      </c>
      <c r="AJ92" s="513">
        <v>0</v>
      </c>
      <c r="AK92" s="564" t="s">
        <v>285</v>
      </c>
      <c r="AL92" s="513">
        <v>2058.4056488498368</v>
      </c>
      <c r="AM92" s="512" t="s">
        <v>288</v>
      </c>
      <c r="AN92" s="513">
        <v>2389.44</v>
      </c>
      <c r="AO92" s="707">
        <v>4</v>
      </c>
      <c r="AP92" s="565">
        <v>15680.04</v>
      </c>
      <c r="AQ92" s="512" t="s">
        <v>285</v>
      </c>
      <c r="AR92" s="565">
        <v>1800</v>
      </c>
      <c r="AS92" s="512"/>
      <c r="AT92" s="565">
        <v>0</v>
      </c>
      <c r="AU92" s="512" t="s">
        <v>285</v>
      </c>
      <c r="AV92" s="565">
        <v>4000</v>
      </c>
      <c r="AW92" s="512" t="s">
        <v>285</v>
      </c>
      <c r="AX92" s="565">
        <v>17.88</v>
      </c>
      <c r="AY92" s="512" t="s">
        <v>285</v>
      </c>
      <c r="AZ92" s="565">
        <v>54.96</v>
      </c>
      <c r="BA92" s="512" t="s">
        <v>285</v>
      </c>
      <c r="BB92" s="565">
        <v>221.25266846801998</v>
      </c>
      <c r="BC92" s="512" t="s">
        <v>285</v>
      </c>
      <c r="BD92" s="565">
        <v>274.84803536399994</v>
      </c>
      <c r="BE92" s="512" t="s">
        <v>285</v>
      </c>
      <c r="BF92" s="565">
        <v>72</v>
      </c>
      <c r="BG92" s="512">
        <v>500</v>
      </c>
      <c r="BH92" s="789" t="s">
        <v>1060</v>
      </c>
    </row>
    <row r="93" spans="1:60" ht="28.5">
      <c r="A93" s="712">
        <v>25</v>
      </c>
      <c r="B93" s="535" t="s">
        <v>867</v>
      </c>
      <c r="C93" s="616" t="s">
        <v>729</v>
      </c>
      <c r="D93" s="706" t="s">
        <v>919</v>
      </c>
      <c r="E93" s="703" t="s">
        <v>862</v>
      </c>
      <c r="F93" s="559">
        <v>65</v>
      </c>
      <c r="G93" s="560" t="s">
        <v>1060</v>
      </c>
      <c r="H93" s="560">
        <v>1.1400233781414377</v>
      </c>
      <c r="I93" s="561">
        <v>129645.29969999997</v>
      </c>
      <c r="J93" s="707">
        <v>2005</v>
      </c>
      <c r="K93" s="562">
        <v>19</v>
      </c>
      <c r="L93" s="563">
        <v>0.04</v>
      </c>
      <c r="M93" s="513">
        <v>5185.8119879999995</v>
      </c>
      <c r="N93" s="714"/>
      <c r="O93" s="513">
        <v>0</v>
      </c>
      <c r="P93" s="714">
        <v>0.02</v>
      </c>
      <c r="Q93" s="513">
        <v>2592.9059939999997</v>
      </c>
      <c r="R93" s="714"/>
      <c r="S93" s="513">
        <v>0</v>
      </c>
      <c r="T93" s="513"/>
      <c r="U93" s="714"/>
      <c r="V93" s="513">
        <v>0</v>
      </c>
      <c r="W93" s="513">
        <v>137424.01768199998</v>
      </c>
      <c r="X93" s="513">
        <v>4534.9925835059994</v>
      </c>
      <c r="Y93" s="513">
        <v>141959.01026550599</v>
      </c>
      <c r="Z93" s="513">
        <v>55.801497745874997</v>
      </c>
      <c r="AA93" s="513">
        <v>8035.4156754059995</v>
      </c>
      <c r="AB93" s="513">
        <v>34592.653896753669</v>
      </c>
      <c r="AC93" s="513">
        <v>13742.401768199998</v>
      </c>
      <c r="AD93" s="513">
        <v>198329.48160586564</v>
      </c>
      <c r="AE93" t="s">
        <v>1060</v>
      </c>
      <c r="AF93" s="512" t="s">
        <v>216</v>
      </c>
      <c r="AG93" s="513">
        <v>7523.8275440718171</v>
      </c>
      <c r="AH93" s="513">
        <v>0</v>
      </c>
      <c r="AI93" s="564" t="s">
        <v>287</v>
      </c>
      <c r="AJ93" s="513">
        <v>0</v>
      </c>
      <c r="AK93" s="564" t="s">
        <v>285</v>
      </c>
      <c r="AL93" s="513">
        <v>2058.4056488498368</v>
      </c>
      <c r="AM93" s="512" t="s">
        <v>288</v>
      </c>
      <c r="AN93" s="513">
        <v>2389.44</v>
      </c>
      <c r="AO93" s="707">
        <v>4</v>
      </c>
      <c r="AP93" s="565">
        <v>15680.04</v>
      </c>
      <c r="AQ93" s="512" t="s">
        <v>285</v>
      </c>
      <c r="AR93" s="565">
        <v>1800</v>
      </c>
      <c r="AS93" s="512"/>
      <c r="AT93" s="565">
        <v>0</v>
      </c>
      <c r="AU93" s="512" t="s">
        <v>285</v>
      </c>
      <c r="AV93" s="565">
        <v>4000</v>
      </c>
      <c r="AW93" s="512" t="s">
        <v>285</v>
      </c>
      <c r="AX93" s="565">
        <v>17.88</v>
      </c>
      <c r="AY93" s="512" t="s">
        <v>285</v>
      </c>
      <c r="AZ93" s="565">
        <v>54.96</v>
      </c>
      <c r="BA93" s="512" t="s">
        <v>285</v>
      </c>
      <c r="BB93" s="565">
        <v>221.25266846801998</v>
      </c>
      <c r="BC93" s="512" t="s">
        <v>285</v>
      </c>
      <c r="BD93" s="565">
        <v>274.84803536399994</v>
      </c>
      <c r="BE93" s="512" t="s">
        <v>285</v>
      </c>
      <c r="BF93" s="565">
        <v>72</v>
      </c>
      <c r="BG93" s="512">
        <v>500</v>
      </c>
      <c r="BH93" s="789" t="s">
        <v>1060</v>
      </c>
    </row>
    <row r="94" spans="1:60" ht="28.5">
      <c r="A94" s="712">
        <v>26</v>
      </c>
      <c r="B94" s="535" t="s">
        <v>867</v>
      </c>
      <c r="C94" s="616" t="s">
        <v>729</v>
      </c>
      <c r="D94" s="706" t="s">
        <v>920</v>
      </c>
      <c r="E94" s="703" t="s">
        <v>862</v>
      </c>
      <c r="F94" s="559">
        <v>65</v>
      </c>
      <c r="G94" s="560" t="s">
        <v>1060</v>
      </c>
      <c r="H94" s="560">
        <v>1.1400233781414377</v>
      </c>
      <c r="I94" s="561">
        <v>129645.29969999997</v>
      </c>
      <c r="J94" s="707">
        <v>1997</v>
      </c>
      <c r="K94" s="562">
        <v>27</v>
      </c>
      <c r="L94" s="563">
        <v>0.06</v>
      </c>
      <c r="M94" s="513">
        <v>7778.7179819999983</v>
      </c>
      <c r="N94" s="714"/>
      <c r="O94" s="513">
        <v>0</v>
      </c>
      <c r="P94" s="714"/>
      <c r="Q94" s="513">
        <v>0</v>
      </c>
      <c r="R94" s="714"/>
      <c r="S94" s="513">
        <v>0</v>
      </c>
      <c r="T94" s="513"/>
      <c r="U94" s="714"/>
      <c r="V94" s="513">
        <v>0</v>
      </c>
      <c r="W94" s="513">
        <v>137424.01768199998</v>
      </c>
      <c r="X94" s="513">
        <v>4534.9925835059994</v>
      </c>
      <c r="Y94" s="513">
        <v>141959.01026550599</v>
      </c>
      <c r="Z94" s="513">
        <v>55.801497745874997</v>
      </c>
      <c r="AA94" s="513">
        <v>8035.4156754059995</v>
      </c>
      <c r="AB94" s="513">
        <v>34592.653896753669</v>
      </c>
      <c r="AC94" s="513">
        <v>13742.401768199998</v>
      </c>
      <c r="AD94" s="513">
        <v>198329.48160586564</v>
      </c>
      <c r="AE94" t="s">
        <v>1060</v>
      </c>
      <c r="AF94" s="512" t="s">
        <v>216</v>
      </c>
      <c r="AG94" s="513">
        <v>7523.8275440718171</v>
      </c>
      <c r="AH94" s="513">
        <v>0</v>
      </c>
      <c r="AI94" s="564" t="s">
        <v>287</v>
      </c>
      <c r="AJ94" s="513">
        <v>0</v>
      </c>
      <c r="AK94" s="564" t="s">
        <v>285</v>
      </c>
      <c r="AL94" s="513">
        <v>2058.4056488498368</v>
      </c>
      <c r="AM94" s="512" t="s">
        <v>288</v>
      </c>
      <c r="AN94" s="513">
        <v>2389.44</v>
      </c>
      <c r="AO94" s="707">
        <v>4</v>
      </c>
      <c r="AP94" s="565">
        <v>15680.04</v>
      </c>
      <c r="AQ94" s="512" t="s">
        <v>285</v>
      </c>
      <c r="AR94" s="565">
        <v>1800</v>
      </c>
      <c r="AS94" s="512"/>
      <c r="AT94" s="565">
        <v>0</v>
      </c>
      <c r="AU94" s="512" t="s">
        <v>285</v>
      </c>
      <c r="AV94" s="565">
        <v>4000</v>
      </c>
      <c r="AW94" s="512" t="s">
        <v>285</v>
      </c>
      <c r="AX94" s="565">
        <v>17.88</v>
      </c>
      <c r="AY94" s="512" t="s">
        <v>285</v>
      </c>
      <c r="AZ94" s="565">
        <v>54.96</v>
      </c>
      <c r="BA94" s="512" t="s">
        <v>285</v>
      </c>
      <c r="BB94" s="565">
        <v>221.25266846801998</v>
      </c>
      <c r="BC94" s="512" t="s">
        <v>285</v>
      </c>
      <c r="BD94" s="565">
        <v>274.84803536399994</v>
      </c>
      <c r="BE94" s="512" t="s">
        <v>285</v>
      </c>
      <c r="BF94" s="565">
        <v>72</v>
      </c>
      <c r="BG94" s="512">
        <v>500</v>
      </c>
      <c r="BH94" s="789" t="s">
        <v>1060</v>
      </c>
    </row>
    <row r="95" spans="1:60" ht="28.5">
      <c r="A95" s="712">
        <v>27</v>
      </c>
      <c r="B95" s="535" t="s">
        <v>867</v>
      </c>
      <c r="C95" s="616" t="s">
        <v>729</v>
      </c>
      <c r="D95" s="706" t="s">
        <v>921</v>
      </c>
      <c r="E95" s="703" t="s">
        <v>862</v>
      </c>
      <c r="F95" s="559">
        <v>65</v>
      </c>
      <c r="G95" s="560" t="s">
        <v>1060</v>
      </c>
      <c r="H95" s="560">
        <v>1.1400233781414377</v>
      </c>
      <c r="I95" s="561">
        <v>129645.29969999997</v>
      </c>
      <c r="J95" s="707">
        <v>1992</v>
      </c>
      <c r="K95" s="562">
        <v>32</v>
      </c>
      <c r="L95" s="563">
        <v>0.06</v>
      </c>
      <c r="M95" s="513">
        <v>7778.7179819999983</v>
      </c>
      <c r="N95" s="714"/>
      <c r="O95" s="513">
        <v>0</v>
      </c>
      <c r="P95" s="714">
        <v>0.02</v>
      </c>
      <c r="Q95" s="513">
        <v>2592.9059939999997</v>
      </c>
      <c r="R95" s="714"/>
      <c r="S95" s="513">
        <v>0</v>
      </c>
      <c r="T95" s="513"/>
      <c r="U95" s="714"/>
      <c r="V95" s="513">
        <v>0</v>
      </c>
      <c r="W95" s="513">
        <v>140016.92367599998</v>
      </c>
      <c r="X95" s="513">
        <v>4620.5584813079986</v>
      </c>
      <c r="Y95" s="513">
        <v>144637.48215730797</v>
      </c>
      <c r="Z95" s="513">
        <v>56.854356193910363</v>
      </c>
      <c r="AA95" s="513">
        <v>8187.0272919230929</v>
      </c>
      <c r="AB95" s="513">
        <v>32132.131140088652</v>
      </c>
      <c r="AC95" s="513">
        <v>14001.692367599999</v>
      </c>
      <c r="AD95" s="513">
        <v>198958.33295691971</v>
      </c>
      <c r="AE95" t="s">
        <v>1060</v>
      </c>
      <c r="AF95" s="512" t="s">
        <v>216</v>
      </c>
      <c r="AG95" s="513">
        <v>7665.7865543373218</v>
      </c>
      <c r="AH95" s="513">
        <v>0</v>
      </c>
      <c r="AI95" s="564" t="s">
        <v>287</v>
      </c>
      <c r="AJ95" s="513">
        <v>0</v>
      </c>
      <c r="AK95" s="564" t="s">
        <v>285</v>
      </c>
      <c r="AL95" s="513">
        <v>2097.2434912809658</v>
      </c>
      <c r="AM95" s="512" t="s">
        <v>288</v>
      </c>
      <c r="AN95" s="513">
        <v>2389.44</v>
      </c>
      <c r="AO95" s="707">
        <v>3</v>
      </c>
      <c r="AP95" s="565">
        <v>13029.36</v>
      </c>
      <c r="AQ95" s="512" t="s">
        <v>285</v>
      </c>
      <c r="AR95" s="565">
        <v>1800</v>
      </c>
      <c r="AS95" s="512"/>
      <c r="AT95" s="565">
        <v>0</v>
      </c>
      <c r="AU95" s="512" t="s">
        <v>285</v>
      </c>
      <c r="AV95" s="565">
        <v>4000</v>
      </c>
      <c r="AW95" s="512" t="s">
        <v>285</v>
      </c>
      <c r="AX95" s="565">
        <v>17.88</v>
      </c>
      <c r="AY95" s="512" t="s">
        <v>285</v>
      </c>
      <c r="AZ95" s="565">
        <v>54.96</v>
      </c>
      <c r="BA95" s="512" t="s">
        <v>285</v>
      </c>
      <c r="BB95" s="565">
        <v>225.42724711835999</v>
      </c>
      <c r="BC95" s="512" t="s">
        <v>285</v>
      </c>
      <c r="BD95" s="565">
        <v>280.03384735199995</v>
      </c>
      <c r="BE95" s="512" t="s">
        <v>285</v>
      </c>
      <c r="BF95" s="565">
        <v>72</v>
      </c>
      <c r="BG95" s="512">
        <v>500</v>
      </c>
      <c r="BH95" s="789" t="s">
        <v>1060</v>
      </c>
    </row>
    <row r="96" spans="1:60" ht="28.5">
      <c r="A96" s="712">
        <v>28</v>
      </c>
      <c r="B96" s="535" t="s">
        <v>867</v>
      </c>
      <c r="C96" s="616" t="s">
        <v>729</v>
      </c>
      <c r="D96" s="706" t="s">
        <v>922</v>
      </c>
      <c r="E96" s="703" t="s">
        <v>862</v>
      </c>
      <c r="F96" s="559">
        <v>65</v>
      </c>
      <c r="G96" s="560" t="s">
        <v>1060</v>
      </c>
      <c r="H96" s="560">
        <v>1.1400233781414377</v>
      </c>
      <c r="I96" s="561">
        <v>129645.29969999997</v>
      </c>
      <c r="J96" s="707">
        <v>1999</v>
      </c>
      <c r="K96" s="562">
        <v>25</v>
      </c>
      <c r="L96" s="563">
        <v>0.06</v>
      </c>
      <c r="M96" s="513">
        <v>7778.7179819999983</v>
      </c>
      <c r="N96" s="714">
        <v>0.02</v>
      </c>
      <c r="O96" s="513">
        <v>2592.9059939999997</v>
      </c>
      <c r="P96" s="714">
        <v>0.02</v>
      </c>
      <c r="Q96" s="513">
        <v>2592.9059939999997</v>
      </c>
      <c r="R96" s="714"/>
      <c r="S96" s="513">
        <v>0</v>
      </c>
      <c r="T96" s="513"/>
      <c r="U96" s="714"/>
      <c r="V96" s="513">
        <v>0</v>
      </c>
      <c r="W96" s="513">
        <v>142609.82966999998</v>
      </c>
      <c r="X96" s="513">
        <v>4706.1243791099987</v>
      </c>
      <c r="Y96" s="513">
        <v>147315.95404910998</v>
      </c>
      <c r="Z96" s="513">
        <v>57.907214641945743</v>
      </c>
      <c r="AA96" s="513">
        <v>8338.6389084401853</v>
      </c>
      <c r="AB96" s="513">
        <v>34972.968383423628</v>
      </c>
      <c r="AC96" s="513">
        <v>14260.982966999998</v>
      </c>
      <c r="AD96" s="513">
        <v>204888.54430797379</v>
      </c>
      <c r="AE96" t="s">
        <v>1060</v>
      </c>
      <c r="AF96" s="512" t="s">
        <v>216</v>
      </c>
      <c r="AG96" s="513">
        <v>7807.7455646028284</v>
      </c>
      <c r="AH96" s="513">
        <v>0</v>
      </c>
      <c r="AI96" s="564" t="s">
        <v>287</v>
      </c>
      <c r="AJ96" s="513">
        <v>0</v>
      </c>
      <c r="AK96" s="564" t="s">
        <v>285</v>
      </c>
      <c r="AL96" s="513">
        <v>2136.0813337120949</v>
      </c>
      <c r="AM96" s="512" t="s">
        <v>288</v>
      </c>
      <c r="AN96" s="513">
        <v>2389.44</v>
      </c>
      <c r="AO96" s="707">
        <v>4</v>
      </c>
      <c r="AP96" s="565">
        <v>15680.04</v>
      </c>
      <c r="AQ96" s="512" t="s">
        <v>285</v>
      </c>
      <c r="AR96" s="565">
        <v>1800</v>
      </c>
      <c r="AS96" s="512"/>
      <c r="AT96" s="565">
        <v>0</v>
      </c>
      <c r="AU96" s="512" t="s">
        <v>285</v>
      </c>
      <c r="AV96" s="565">
        <v>4000</v>
      </c>
      <c r="AW96" s="512" t="s">
        <v>285</v>
      </c>
      <c r="AX96" s="565">
        <v>17.88</v>
      </c>
      <c r="AY96" s="512" t="s">
        <v>285</v>
      </c>
      <c r="AZ96" s="565">
        <v>54.96</v>
      </c>
      <c r="BA96" s="512" t="s">
        <v>285</v>
      </c>
      <c r="BB96" s="565">
        <v>229.60182576869997</v>
      </c>
      <c r="BC96" s="512" t="s">
        <v>285</v>
      </c>
      <c r="BD96" s="565">
        <v>285.21965933999996</v>
      </c>
      <c r="BE96" s="512" t="s">
        <v>285</v>
      </c>
      <c r="BF96" s="565">
        <v>72</v>
      </c>
      <c r="BG96" s="512">
        <v>500</v>
      </c>
      <c r="BH96" s="789" t="s">
        <v>1060</v>
      </c>
    </row>
    <row r="97" spans="1:60" ht="28.5">
      <c r="A97" s="712">
        <v>29</v>
      </c>
      <c r="B97" s="535" t="s">
        <v>867</v>
      </c>
      <c r="C97" s="616" t="s">
        <v>729</v>
      </c>
      <c r="D97" s="706" t="s">
        <v>923</v>
      </c>
      <c r="E97" s="703" t="s">
        <v>862</v>
      </c>
      <c r="F97" s="559">
        <v>65</v>
      </c>
      <c r="G97" s="560" t="s">
        <v>1060</v>
      </c>
      <c r="H97" s="560">
        <v>1.1400233781414377</v>
      </c>
      <c r="I97" s="561">
        <v>129645.29969999997</v>
      </c>
      <c r="J97" s="707">
        <v>1999</v>
      </c>
      <c r="K97" s="562">
        <v>25</v>
      </c>
      <c r="L97" s="563">
        <v>0.06</v>
      </c>
      <c r="M97" s="513">
        <v>7778.7179819999983</v>
      </c>
      <c r="N97" s="714">
        <v>0.04</v>
      </c>
      <c r="O97" s="513">
        <v>5185.8119879999995</v>
      </c>
      <c r="P97" s="714"/>
      <c r="Q97" s="513">
        <v>0</v>
      </c>
      <c r="R97" s="714"/>
      <c r="S97" s="513">
        <v>0</v>
      </c>
      <c r="T97" s="513"/>
      <c r="U97" s="714"/>
      <c r="V97" s="513">
        <v>0</v>
      </c>
      <c r="W97" s="513">
        <v>142609.82966999998</v>
      </c>
      <c r="X97" s="513">
        <v>4706.1243791099987</v>
      </c>
      <c r="Y97" s="513">
        <v>147315.95404910998</v>
      </c>
      <c r="Z97" s="513">
        <v>57.907214641945743</v>
      </c>
      <c r="AA97" s="513">
        <v>8338.6389084401853</v>
      </c>
      <c r="AB97" s="513">
        <v>34972.968383423628</v>
      </c>
      <c r="AC97" s="513">
        <v>14260.982966999998</v>
      </c>
      <c r="AD97" s="513">
        <v>204888.54430797379</v>
      </c>
      <c r="AE97" t="s">
        <v>1060</v>
      </c>
      <c r="AF97" s="512" t="s">
        <v>216</v>
      </c>
      <c r="AG97" s="513">
        <v>7807.7455646028284</v>
      </c>
      <c r="AH97" s="513">
        <v>0</v>
      </c>
      <c r="AI97" s="564" t="s">
        <v>287</v>
      </c>
      <c r="AJ97" s="513">
        <v>0</v>
      </c>
      <c r="AK97" s="564" t="s">
        <v>285</v>
      </c>
      <c r="AL97" s="513">
        <v>2136.0813337120949</v>
      </c>
      <c r="AM97" s="512" t="s">
        <v>288</v>
      </c>
      <c r="AN97" s="513">
        <v>2389.44</v>
      </c>
      <c r="AO97" s="707">
        <v>4</v>
      </c>
      <c r="AP97" s="565">
        <v>15680.04</v>
      </c>
      <c r="AQ97" s="512" t="s">
        <v>285</v>
      </c>
      <c r="AR97" s="565">
        <v>1800</v>
      </c>
      <c r="AS97" s="512"/>
      <c r="AT97" s="565">
        <v>0</v>
      </c>
      <c r="AU97" s="512" t="s">
        <v>285</v>
      </c>
      <c r="AV97" s="565">
        <v>4000</v>
      </c>
      <c r="AW97" s="512" t="s">
        <v>285</v>
      </c>
      <c r="AX97" s="565">
        <v>17.88</v>
      </c>
      <c r="AY97" s="512" t="s">
        <v>285</v>
      </c>
      <c r="AZ97" s="565">
        <v>54.96</v>
      </c>
      <c r="BA97" s="512" t="s">
        <v>285</v>
      </c>
      <c r="BB97" s="565">
        <v>229.60182576869997</v>
      </c>
      <c r="BC97" s="512" t="s">
        <v>285</v>
      </c>
      <c r="BD97" s="565">
        <v>285.21965933999996</v>
      </c>
      <c r="BE97" s="512" t="s">
        <v>285</v>
      </c>
      <c r="BF97" s="565">
        <v>72</v>
      </c>
      <c r="BG97" s="512">
        <v>500</v>
      </c>
      <c r="BH97" s="789" t="s">
        <v>1060</v>
      </c>
    </row>
    <row r="98" spans="1:60" ht="28.5">
      <c r="A98" s="712">
        <v>30</v>
      </c>
      <c r="B98" s="535" t="s">
        <v>867</v>
      </c>
      <c r="C98" s="616" t="s">
        <v>729</v>
      </c>
      <c r="D98" s="706" t="s">
        <v>924</v>
      </c>
      <c r="E98" s="703" t="s">
        <v>862</v>
      </c>
      <c r="F98" s="559">
        <v>65</v>
      </c>
      <c r="G98" s="560" t="s">
        <v>1060</v>
      </c>
      <c r="H98" s="560">
        <v>1.1400233781414377</v>
      </c>
      <c r="I98" s="561">
        <v>129645.29969999997</v>
      </c>
      <c r="J98" s="707">
        <v>1988</v>
      </c>
      <c r="K98" s="562">
        <v>36</v>
      </c>
      <c r="L98" s="563">
        <v>0.06</v>
      </c>
      <c r="M98" s="513">
        <v>7778.7179819999983</v>
      </c>
      <c r="N98" s="714"/>
      <c r="O98" s="513">
        <v>0</v>
      </c>
      <c r="P98" s="714"/>
      <c r="Q98" s="513">
        <v>0</v>
      </c>
      <c r="R98" s="714"/>
      <c r="S98" s="513">
        <v>0</v>
      </c>
      <c r="T98" s="513"/>
      <c r="U98" s="714"/>
      <c r="V98" s="513">
        <v>0</v>
      </c>
      <c r="W98" s="513">
        <v>137424.01768199998</v>
      </c>
      <c r="X98" s="513">
        <v>4534.9925835059994</v>
      </c>
      <c r="Y98" s="513">
        <v>141959.01026550599</v>
      </c>
      <c r="Z98" s="513">
        <v>55.801497745874997</v>
      </c>
      <c r="AA98" s="513">
        <v>8035.4156754059995</v>
      </c>
      <c r="AB98" s="513">
        <v>31941.973896753676</v>
      </c>
      <c r="AC98" s="513">
        <v>13742.401768199998</v>
      </c>
      <c r="AD98" s="513">
        <v>195678.80160586565</v>
      </c>
      <c r="AE98" t="s">
        <v>1060</v>
      </c>
      <c r="AF98" s="512" t="s">
        <v>216</v>
      </c>
      <c r="AG98" s="513">
        <v>7523.8275440718171</v>
      </c>
      <c r="AH98" s="513">
        <v>0</v>
      </c>
      <c r="AI98" s="564" t="s">
        <v>287</v>
      </c>
      <c r="AJ98" s="513">
        <v>0</v>
      </c>
      <c r="AK98" s="564" t="s">
        <v>285</v>
      </c>
      <c r="AL98" s="513">
        <v>2058.4056488498368</v>
      </c>
      <c r="AM98" s="512" t="s">
        <v>288</v>
      </c>
      <c r="AN98" s="513">
        <v>2389.44</v>
      </c>
      <c r="AO98" s="707">
        <v>3</v>
      </c>
      <c r="AP98" s="565">
        <v>13029.36</v>
      </c>
      <c r="AQ98" s="512" t="s">
        <v>285</v>
      </c>
      <c r="AR98" s="565">
        <v>1800</v>
      </c>
      <c r="AS98" s="512"/>
      <c r="AT98" s="565">
        <v>0</v>
      </c>
      <c r="AU98" s="512" t="s">
        <v>285</v>
      </c>
      <c r="AV98" s="565">
        <v>4000</v>
      </c>
      <c r="AW98" s="512" t="s">
        <v>285</v>
      </c>
      <c r="AX98" s="565">
        <v>17.88</v>
      </c>
      <c r="AY98" s="512" t="s">
        <v>285</v>
      </c>
      <c r="AZ98" s="565">
        <v>54.96</v>
      </c>
      <c r="BA98" s="512" t="s">
        <v>285</v>
      </c>
      <c r="BB98" s="565">
        <v>221.25266846801998</v>
      </c>
      <c r="BC98" s="512" t="s">
        <v>285</v>
      </c>
      <c r="BD98" s="565">
        <v>274.84803536399994</v>
      </c>
      <c r="BE98" s="512" t="s">
        <v>285</v>
      </c>
      <c r="BF98" s="565">
        <v>72</v>
      </c>
      <c r="BG98" s="512">
        <v>500</v>
      </c>
      <c r="BH98" s="789" t="s">
        <v>1060</v>
      </c>
    </row>
    <row r="99" spans="1:60" ht="28.5">
      <c r="A99" s="712">
        <v>31</v>
      </c>
      <c r="B99" s="535" t="s">
        <v>867</v>
      </c>
      <c r="C99" s="616" t="s">
        <v>729</v>
      </c>
      <c r="D99" s="706" t="s">
        <v>925</v>
      </c>
      <c r="E99" s="703" t="s">
        <v>862</v>
      </c>
      <c r="F99" s="559">
        <v>65</v>
      </c>
      <c r="G99" s="560" t="s">
        <v>1060</v>
      </c>
      <c r="H99" s="560">
        <v>1.1400233781414377</v>
      </c>
      <c r="I99" s="561">
        <v>129645.29969999997</v>
      </c>
      <c r="J99" s="707">
        <v>1990</v>
      </c>
      <c r="K99" s="562">
        <v>34</v>
      </c>
      <c r="L99" s="563">
        <v>0.06</v>
      </c>
      <c r="M99" s="513">
        <v>7778.7179819999983</v>
      </c>
      <c r="N99" s="714"/>
      <c r="O99" s="513">
        <v>0</v>
      </c>
      <c r="P99" s="714"/>
      <c r="Q99" s="513">
        <v>0</v>
      </c>
      <c r="R99" s="714"/>
      <c r="S99" s="513">
        <v>0</v>
      </c>
      <c r="T99" s="513"/>
      <c r="U99" s="714"/>
      <c r="V99" s="513">
        <v>0</v>
      </c>
      <c r="W99" s="513">
        <v>137424.01768199998</v>
      </c>
      <c r="X99" s="513">
        <v>4534.9925835059994</v>
      </c>
      <c r="Y99" s="513">
        <v>141959.01026550599</v>
      </c>
      <c r="Z99" s="513">
        <v>55.801497745874997</v>
      </c>
      <c r="AA99" s="513">
        <v>8035.4156754059995</v>
      </c>
      <c r="AB99" s="513">
        <v>24901.973896753676</v>
      </c>
      <c r="AC99" s="513">
        <v>13742.401768199998</v>
      </c>
      <c r="AD99" s="513">
        <v>188638.80160586565</v>
      </c>
      <c r="AE99" t="s">
        <v>1060</v>
      </c>
      <c r="AF99" s="512" t="s">
        <v>216</v>
      </c>
      <c r="AG99" s="513">
        <v>7523.8275440718171</v>
      </c>
      <c r="AH99" s="513">
        <v>0</v>
      </c>
      <c r="AI99" s="564" t="s">
        <v>287</v>
      </c>
      <c r="AJ99" s="513">
        <v>0</v>
      </c>
      <c r="AK99" s="564" t="s">
        <v>285</v>
      </c>
      <c r="AL99" s="513">
        <v>2058.4056488498368</v>
      </c>
      <c r="AM99" s="512" t="s">
        <v>288</v>
      </c>
      <c r="AN99" s="513">
        <v>2389.44</v>
      </c>
      <c r="AO99" s="707">
        <v>1</v>
      </c>
      <c r="AP99" s="565">
        <v>7989.36</v>
      </c>
      <c r="AQ99" s="512" t="s">
        <v>285</v>
      </c>
      <c r="AR99" s="565">
        <v>1800</v>
      </c>
      <c r="AS99" s="512" t="s">
        <v>285</v>
      </c>
      <c r="AT99" s="565">
        <v>2000</v>
      </c>
      <c r="AU99" s="512"/>
      <c r="AV99" s="565">
        <v>0</v>
      </c>
      <c r="AW99" s="512" t="s">
        <v>285</v>
      </c>
      <c r="AX99" s="565">
        <v>17.88</v>
      </c>
      <c r="AY99" s="512" t="s">
        <v>285</v>
      </c>
      <c r="AZ99" s="565">
        <v>54.96</v>
      </c>
      <c r="BA99" s="512" t="s">
        <v>285</v>
      </c>
      <c r="BB99" s="565">
        <v>221.25266846801998</v>
      </c>
      <c r="BC99" s="512" t="s">
        <v>285</v>
      </c>
      <c r="BD99" s="565">
        <v>274.84803536399994</v>
      </c>
      <c r="BE99" s="512" t="s">
        <v>285</v>
      </c>
      <c r="BF99" s="565">
        <v>72</v>
      </c>
      <c r="BG99" s="512">
        <v>500</v>
      </c>
      <c r="BH99" s="789" t="s">
        <v>1060</v>
      </c>
    </row>
    <row r="100" spans="1:60" ht="28.5">
      <c r="A100" s="712">
        <v>32</v>
      </c>
      <c r="B100" s="535" t="s">
        <v>867</v>
      </c>
      <c r="C100" s="616" t="s">
        <v>729</v>
      </c>
      <c r="D100" s="706" t="s">
        <v>926</v>
      </c>
      <c r="E100" s="703" t="s">
        <v>862</v>
      </c>
      <c r="F100" s="559">
        <v>65</v>
      </c>
      <c r="G100" s="560" t="s">
        <v>1060</v>
      </c>
      <c r="H100" s="560">
        <v>1.1400233781414377</v>
      </c>
      <c r="I100" s="561">
        <v>129645.29969999997</v>
      </c>
      <c r="J100" s="707">
        <v>2015</v>
      </c>
      <c r="K100" s="562">
        <v>9</v>
      </c>
      <c r="L100" s="563">
        <v>1.4999999999999999E-2</v>
      </c>
      <c r="M100" s="513">
        <v>1944.6794954999996</v>
      </c>
      <c r="N100" s="714">
        <v>0.02</v>
      </c>
      <c r="O100" s="513">
        <v>2592.9059939999997</v>
      </c>
      <c r="P100" s="714"/>
      <c r="Q100" s="513">
        <v>0</v>
      </c>
      <c r="R100" s="714"/>
      <c r="S100" s="513">
        <v>0</v>
      </c>
      <c r="T100" s="513"/>
      <c r="U100" s="714"/>
      <c r="V100" s="513">
        <v>0</v>
      </c>
      <c r="W100" s="513">
        <v>134182.88518949997</v>
      </c>
      <c r="X100" s="513">
        <v>4428.0352112534983</v>
      </c>
      <c r="Y100" s="513">
        <v>138610.92040075347</v>
      </c>
      <c r="Z100" s="513">
        <v>54.485424685830765</v>
      </c>
      <c r="AA100" s="513">
        <v>7845.9011547596301</v>
      </c>
      <c r="AB100" s="513">
        <v>31704.277342584959</v>
      </c>
      <c r="AC100" s="513">
        <v>13418.288518949998</v>
      </c>
      <c r="AD100" s="513">
        <v>191579.38741704804</v>
      </c>
      <c r="AE100" t="s">
        <v>1060</v>
      </c>
      <c r="AF100" s="512" t="s">
        <v>216</v>
      </c>
      <c r="AG100" s="513">
        <v>7346.3787812399341</v>
      </c>
      <c r="AH100" s="513">
        <v>0</v>
      </c>
      <c r="AI100" s="564" t="s">
        <v>287</v>
      </c>
      <c r="AJ100" s="513">
        <v>0</v>
      </c>
      <c r="AK100" s="564" t="s">
        <v>285</v>
      </c>
      <c r="AL100" s="513">
        <v>2009.8583458109254</v>
      </c>
      <c r="AM100" s="512" t="s">
        <v>288</v>
      </c>
      <c r="AN100" s="513">
        <v>2389.44</v>
      </c>
      <c r="AO100" s="707">
        <v>3</v>
      </c>
      <c r="AP100" s="565">
        <v>13029.36</v>
      </c>
      <c r="AQ100" s="512" t="s">
        <v>285</v>
      </c>
      <c r="AR100" s="565">
        <v>1800</v>
      </c>
      <c r="AS100" s="512"/>
      <c r="AT100" s="565">
        <v>0</v>
      </c>
      <c r="AU100" s="512" t="s">
        <v>285</v>
      </c>
      <c r="AV100" s="565">
        <v>4000</v>
      </c>
      <c r="AW100" s="512" t="s">
        <v>285</v>
      </c>
      <c r="AX100" s="565">
        <v>17.88</v>
      </c>
      <c r="AY100" s="512" t="s">
        <v>285</v>
      </c>
      <c r="AZ100" s="565">
        <v>54.96</v>
      </c>
      <c r="BA100" s="512" t="s">
        <v>285</v>
      </c>
      <c r="BB100" s="565">
        <v>216.03444515509497</v>
      </c>
      <c r="BC100" s="512" t="s">
        <v>285</v>
      </c>
      <c r="BD100" s="565">
        <v>268.36577037899997</v>
      </c>
      <c r="BE100" s="512" t="s">
        <v>285</v>
      </c>
      <c r="BF100" s="565">
        <v>72</v>
      </c>
      <c r="BG100" s="512">
        <v>500</v>
      </c>
      <c r="BH100" s="789" t="s">
        <v>1060</v>
      </c>
    </row>
    <row r="101" spans="1:60" ht="28.5">
      <c r="A101" s="712">
        <v>33</v>
      </c>
      <c r="B101" s="535" t="s">
        <v>867</v>
      </c>
      <c r="C101" s="616" t="s">
        <v>729</v>
      </c>
      <c r="D101" s="706" t="s">
        <v>927</v>
      </c>
      <c r="E101" s="703" t="s">
        <v>862</v>
      </c>
      <c r="F101" s="559">
        <v>65</v>
      </c>
      <c r="G101" s="560" t="s">
        <v>1060</v>
      </c>
      <c r="H101" s="560">
        <v>1.1400233781414377</v>
      </c>
      <c r="I101" s="561">
        <v>129645.29969999997</v>
      </c>
      <c r="J101" s="707">
        <v>1999</v>
      </c>
      <c r="K101" s="562">
        <v>25</v>
      </c>
      <c r="L101" s="563">
        <v>0.06</v>
      </c>
      <c r="M101" s="513">
        <v>7778.7179819999983</v>
      </c>
      <c r="N101" s="714">
        <v>0.02</v>
      </c>
      <c r="O101" s="513">
        <v>2592.9059939999997</v>
      </c>
      <c r="P101" s="714">
        <v>0.02</v>
      </c>
      <c r="Q101" s="513">
        <v>2592.9059939999997</v>
      </c>
      <c r="R101" s="714"/>
      <c r="S101" s="513">
        <v>0</v>
      </c>
      <c r="T101" s="513"/>
      <c r="U101" s="714"/>
      <c r="V101" s="513">
        <v>0</v>
      </c>
      <c r="W101" s="513">
        <v>142609.82966999998</v>
      </c>
      <c r="X101" s="513">
        <v>4706.1243791099987</v>
      </c>
      <c r="Y101" s="513">
        <v>147315.95404910998</v>
      </c>
      <c r="Z101" s="513">
        <v>57.907214641945743</v>
      </c>
      <c r="AA101" s="513">
        <v>8338.6389084401853</v>
      </c>
      <c r="AB101" s="513">
        <v>34972.968383423628</v>
      </c>
      <c r="AC101" s="513">
        <v>14260.982966999998</v>
      </c>
      <c r="AD101" s="513">
        <v>204888.54430797379</v>
      </c>
      <c r="AE101" t="s">
        <v>1060</v>
      </c>
      <c r="AF101" s="512" t="s">
        <v>216</v>
      </c>
      <c r="AG101" s="513">
        <v>7807.7455646028284</v>
      </c>
      <c r="AH101" s="513">
        <v>0</v>
      </c>
      <c r="AI101" s="564" t="s">
        <v>287</v>
      </c>
      <c r="AJ101" s="513">
        <v>0</v>
      </c>
      <c r="AK101" s="564" t="s">
        <v>285</v>
      </c>
      <c r="AL101" s="513">
        <v>2136.0813337120949</v>
      </c>
      <c r="AM101" s="512" t="s">
        <v>288</v>
      </c>
      <c r="AN101" s="513">
        <v>2389.44</v>
      </c>
      <c r="AO101" s="707">
        <v>4</v>
      </c>
      <c r="AP101" s="565">
        <v>15680.04</v>
      </c>
      <c r="AQ101" s="512" t="s">
        <v>285</v>
      </c>
      <c r="AR101" s="565">
        <v>1800</v>
      </c>
      <c r="AS101" s="512"/>
      <c r="AT101" s="565">
        <v>0</v>
      </c>
      <c r="AU101" s="512" t="s">
        <v>285</v>
      </c>
      <c r="AV101" s="565">
        <v>4000</v>
      </c>
      <c r="AW101" s="512" t="s">
        <v>285</v>
      </c>
      <c r="AX101" s="565">
        <v>17.88</v>
      </c>
      <c r="AY101" s="512" t="s">
        <v>285</v>
      </c>
      <c r="AZ101" s="565">
        <v>54.96</v>
      </c>
      <c r="BA101" s="512" t="s">
        <v>285</v>
      </c>
      <c r="BB101" s="565">
        <v>229.60182576869997</v>
      </c>
      <c r="BC101" s="512" t="s">
        <v>285</v>
      </c>
      <c r="BD101" s="565">
        <v>285.21965933999996</v>
      </c>
      <c r="BE101" s="512" t="s">
        <v>285</v>
      </c>
      <c r="BF101" s="565">
        <v>72</v>
      </c>
      <c r="BG101" s="512">
        <v>500</v>
      </c>
      <c r="BH101" s="789" t="s">
        <v>1060</v>
      </c>
    </row>
    <row r="102" spans="1:60" ht="28.5">
      <c r="A102" s="712">
        <v>34</v>
      </c>
      <c r="B102" s="535" t="s">
        <v>867</v>
      </c>
      <c r="C102" s="616" t="s">
        <v>729</v>
      </c>
      <c r="D102" s="706" t="s">
        <v>928</v>
      </c>
      <c r="E102" s="703" t="s">
        <v>862</v>
      </c>
      <c r="F102" s="559">
        <v>65</v>
      </c>
      <c r="G102" s="560" t="s">
        <v>1060</v>
      </c>
      <c r="H102" s="560">
        <v>1.1400233781414377</v>
      </c>
      <c r="I102" s="561">
        <v>129645.29969999997</v>
      </c>
      <c r="J102" s="707">
        <v>2011</v>
      </c>
      <c r="K102" s="562">
        <v>13</v>
      </c>
      <c r="L102" s="563">
        <v>0.03</v>
      </c>
      <c r="M102" s="513">
        <v>3889.3589909999992</v>
      </c>
      <c r="N102" s="714">
        <v>0.02</v>
      </c>
      <c r="O102" s="513">
        <v>2592.9059939999997</v>
      </c>
      <c r="P102" s="714">
        <v>0.02</v>
      </c>
      <c r="Q102" s="513">
        <v>2592.9059939999997</v>
      </c>
      <c r="R102" s="714"/>
      <c r="S102" s="513">
        <v>0</v>
      </c>
      <c r="T102" s="513"/>
      <c r="U102" s="714"/>
      <c r="V102" s="513">
        <v>0</v>
      </c>
      <c r="W102" s="513">
        <v>138720.47067899996</v>
      </c>
      <c r="X102" s="513">
        <v>4577.7755324069985</v>
      </c>
      <c r="Y102" s="513">
        <v>143298.24621140695</v>
      </c>
      <c r="Z102" s="513">
        <v>56.327926969892665</v>
      </c>
      <c r="AA102" s="513">
        <v>8111.2214836645435</v>
      </c>
      <c r="AB102" s="513">
        <v>34687.732518421159</v>
      </c>
      <c r="AC102" s="513">
        <v>13872.047067899997</v>
      </c>
      <c r="AD102" s="513">
        <v>199969.24728139263</v>
      </c>
      <c r="AE102" t="s">
        <v>1060</v>
      </c>
      <c r="AF102" s="512" t="s">
        <v>216</v>
      </c>
      <c r="AG102" s="513">
        <v>7594.8070492045681</v>
      </c>
      <c r="AH102" s="513">
        <v>0</v>
      </c>
      <c r="AI102" s="564" t="s">
        <v>287</v>
      </c>
      <c r="AJ102" s="513">
        <v>0</v>
      </c>
      <c r="AK102" s="564" t="s">
        <v>285</v>
      </c>
      <c r="AL102" s="513">
        <v>2077.8245700654011</v>
      </c>
      <c r="AM102" s="512" t="s">
        <v>288</v>
      </c>
      <c r="AN102" s="513">
        <v>2389.44</v>
      </c>
      <c r="AO102" s="707">
        <v>4</v>
      </c>
      <c r="AP102" s="565">
        <v>15680.04</v>
      </c>
      <c r="AQ102" s="512" t="s">
        <v>285</v>
      </c>
      <c r="AR102" s="565">
        <v>1800</v>
      </c>
      <c r="AS102" s="512"/>
      <c r="AT102" s="565">
        <v>0</v>
      </c>
      <c r="AU102" s="512" t="s">
        <v>285</v>
      </c>
      <c r="AV102" s="565">
        <v>4000</v>
      </c>
      <c r="AW102" s="512" t="s">
        <v>285</v>
      </c>
      <c r="AX102" s="565">
        <v>17.88</v>
      </c>
      <c r="AY102" s="512" t="s">
        <v>285</v>
      </c>
      <c r="AZ102" s="565">
        <v>54.96</v>
      </c>
      <c r="BA102" s="512" t="s">
        <v>285</v>
      </c>
      <c r="BB102" s="565">
        <v>223.33995779318994</v>
      </c>
      <c r="BC102" s="512" t="s">
        <v>285</v>
      </c>
      <c r="BD102" s="565">
        <v>277.44094135799992</v>
      </c>
      <c r="BE102" s="512" t="s">
        <v>285</v>
      </c>
      <c r="BF102" s="565">
        <v>72</v>
      </c>
      <c r="BG102" s="512">
        <v>500</v>
      </c>
      <c r="BH102" s="789" t="s">
        <v>1060</v>
      </c>
    </row>
    <row r="103" spans="1:60" ht="28.5">
      <c r="A103" s="712">
        <v>35</v>
      </c>
      <c r="B103" s="535" t="s">
        <v>867</v>
      </c>
      <c r="C103" s="616" t="s">
        <v>729</v>
      </c>
      <c r="D103" s="706" t="s">
        <v>929</v>
      </c>
      <c r="E103" s="703" t="s">
        <v>862</v>
      </c>
      <c r="F103" s="559">
        <v>65</v>
      </c>
      <c r="G103" s="560" t="s">
        <v>1060</v>
      </c>
      <c r="H103" s="560">
        <v>1.1400233781414377</v>
      </c>
      <c r="I103" s="561">
        <v>129645.29969999997</v>
      </c>
      <c r="J103" s="707">
        <v>2003</v>
      </c>
      <c r="K103" s="562">
        <v>21</v>
      </c>
      <c r="L103" s="563">
        <v>0.05</v>
      </c>
      <c r="M103" s="513">
        <v>6482.2649849999989</v>
      </c>
      <c r="N103" s="714">
        <v>0.02</v>
      </c>
      <c r="O103" s="513">
        <v>2592.9059939999997</v>
      </c>
      <c r="P103" s="714"/>
      <c r="Q103" s="513">
        <v>0</v>
      </c>
      <c r="R103" s="714"/>
      <c r="S103" s="513">
        <v>0</v>
      </c>
      <c r="T103" s="513"/>
      <c r="U103" s="714"/>
      <c r="V103" s="513">
        <v>0</v>
      </c>
      <c r="W103" s="513">
        <v>138720.47067899996</v>
      </c>
      <c r="X103" s="513">
        <v>4577.7755324069985</v>
      </c>
      <c r="Y103" s="513">
        <v>143298.24621140695</v>
      </c>
      <c r="Z103" s="513">
        <v>56.327926969892665</v>
      </c>
      <c r="AA103" s="513">
        <v>8111.2214836645435</v>
      </c>
      <c r="AB103" s="513">
        <v>34687.732518421159</v>
      </c>
      <c r="AC103" s="513">
        <v>13872.047067899997</v>
      </c>
      <c r="AD103" s="513">
        <v>199969.24728139263</v>
      </c>
      <c r="AE103" t="s">
        <v>1060</v>
      </c>
      <c r="AF103" s="512" t="s">
        <v>216</v>
      </c>
      <c r="AG103" s="513">
        <v>7594.8070492045681</v>
      </c>
      <c r="AH103" s="513">
        <v>0</v>
      </c>
      <c r="AI103" s="564" t="s">
        <v>287</v>
      </c>
      <c r="AJ103" s="513">
        <v>0</v>
      </c>
      <c r="AK103" s="564" t="s">
        <v>285</v>
      </c>
      <c r="AL103" s="513">
        <v>2077.8245700654011</v>
      </c>
      <c r="AM103" s="512" t="s">
        <v>288</v>
      </c>
      <c r="AN103" s="513">
        <v>2389.44</v>
      </c>
      <c r="AO103" s="707">
        <v>4</v>
      </c>
      <c r="AP103" s="565">
        <v>15680.04</v>
      </c>
      <c r="AQ103" s="512" t="s">
        <v>285</v>
      </c>
      <c r="AR103" s="565">
        <v>1800</v>
      </c>
      <c r="AS103" s="512"/>
      <c r="AT103" s="565">
        <v>0</v>
      </c>
      <c r="AU103" s="512" t="s">
        <v>285</v>
      </c>
      <c r="AV103" s="565">
        <v>4000</v>
      </c>
      <c r="AW103" s="512" t="s">
        <v>285</v>
      </c>
      <c r="AX103" s="565">
        <v>17.88</v>
      </c>
      <c r="AY103" s="512" t="s">
        <v>285</v>
      </c>
      <c r="AZ103" s="565">
        <v>54.96</v>
      </c>
      <c r="BA103" s="512" t="s">
        <v>285</v>
      </c>
      <c r="BB103" s="565">
        <v>223.33995779318994</v>
      </c>
      <c r="BC103" s="512" t="s">
        <v>285</v>
      </c>
      <c r="BD103" s="565">
        <v>277.44094135799992</v>
      </c>
      <c r="BE103" s="512" t="s">
        <v>285</v>
      </c>
      <c r="BF103" s="565">
        <v>72</v>
      </c>
      <c r="BG103" s="512">
        <v>500</v>
      </c>
      <c r="BH103" s="789" t="s">
        <v>1060</v>
      </c>
    </row>
    <row r="104" spans="1:60" ht="28.5">
      <c r="A104" s="712">
        <v>36</v>
      </c>
      <c r="B104" s="535" t="s">
        <v>867</v>
      </c>
      <c r="C104" s="616" t="s">
        <v>729</v>
      </c>
      <c r="D104" s="706" t="s">
        <v>930</v>
      </c>
      <c r="E104" s="703" t="s">
        <v>439</v>
      </c>
      <c r="F104" s="559">
        <v>80</v>
      </c>
      <c r="G104" s="560" t="s">
        <v>1063</v>
      </c>
      <c r="H104" s="560">
        <v>1</v>
      </c>
      <c r="I104" s="561">
        <v>113721.61499999999</v>
      </c>
      <c r="J104" s="707">
        <v>2011</v>
      </c>
      <c r="K104" s="562">
        <v>13</v>
      </c>
      <c r="L104" s="563">
        <v>0.03</v>
      </c>
      <c r="M104" s="513">
        <v>3411.6484499999997</v>
      </c>
      <c r="N104" s="714">
        <v>0.02</v>
      </c>
      <c r="O104" s="513">
        <v>2274.4322999999999</v>
      </c>
      <c r="P104" s="714"/>
      <c r="Q104" s="513">
        <v>0</v>
      </c>
      <c r="R104" s="714"/>
      <c r="S104" s="513">
        <v>0</v>
      </c>
      <c r="T104" s="513"/>
      <c r="U104" s="714"/>
      <c r="V104" s="513">
        <v>0</v>
      </c>
      <c r="W104" s="513">
        <v>119407.69574999998</v>
      </c>
      <c r="X104" s="513">
        <v>3940.4539597499997</v>
      </c>
      <c r="Y104" s="513">
        <v>123348.14970974998</v>
      </c>
      <c r="Z104" s="513">
        <v>48.485907904775935</v>
      </c>
      <c r="AA104" s="513">
        <v>6981.970738287735</v>
      </c>
      <c r="AB104" s="513">
        <v>33271.381887065625</v>
      </c>
      <c r="AC104" s="513">
        <v>11940.769574999998</v>
      </c>
      <c r="AD104" s="513">
        <v>175542.27191010333</v>
      </c>
      <c r="AE104" t="s">
        <v>1063</v>
      </c>
      <c r="AF104" s="512" t="s">
        <v>216</v>
      </c>
      <c r="AG104" s="513">
        <v>6537.451934616749</v>
      </c>
      <c r="AH104" s="513">
        <v>0</v>
      </c>
      <c r="AI104" s="564" t="s">
        <v>287</v>
      </c>
      <c r="AJ104" s="513">
        <v>0</v>
      </c>
      <c r="AK104" s="564" t="s">
        <v>285</v>
      </c>
      <c r="AL104" s="513">
        <v>1788.5481707913748</v>
      </c>
      <c r="AM104" s="512" t="s">
        <v>288</v>
      </c>
      <c r="AN104" s="513">
        <v>2389.44</v>
      </c>
      <c r="AO104" s="707">
        <v>4</v>
      </c>
      <c r="AP104" s="565">
        <v>15680.04</v>
      </c>
      <c r="AQ104" s="512" t="s">
        <v>285</v>
      </c>
      <c r="AR104" s="565">
        <v>1800</v>
      </c>
      <c r="AS104" s="512"/>
      <c r="AT104" s="565">
        <v>0</v>
      </c>
      <c r="AU104" s="512" t="s">
        <v>285</v>
      </c>
      <c r="AV104" s="565">
        <v>4000</v>
      </c>
      <c r="AW104" s="512" t="s">
        <v>285</v>
      </c>
      <c r="AX104" s="565">
        <v>17.88</v>
      </c>
      <c r="AY104" s="512" t="s">
        <v>285</v>
      </c>
      <c r="AZ104" s="565">
        <v>54.96</v>
      </c>
      <c r="BA104" s="512" t="s">
        <v>285</v>
      </c>
      <c r="BB104" s="565">
        <v>192.24639015749997</v>
      </c>
      <c r="BC104" s="512" t="s">
        <v>285</v>
      </c>
      <c r="BD104" s="565">
        <v>238.81539149999998</v>
      </c>
      <c r="BE104" s="512" t="s">
        <v>285</v>
      </c>
      <c r="BF104" s="565">
        <v>72</v>
      </c>
      <c r="BG104" s="512">
        <v>500</v>
      </c>
      <c r="BH104" s="789" t="s">
        <v>1063</v>
      </c>
    </row>
    <row r="105" spans="1:60" ht="28.5">
      <c r="A105" s="712">
        <v>37</v>
      </c>
      <c r="B105" s="535" t="s">
        <v>867</v>
      </c>
      <c r="C105" s="616" t="s">
        <v>729</v>
      </c>
      <c r="D105" s="706" t="s">
        <v>931</v>
      </c>
      <c r="E105" s="703" t="s">
        <v>439</v>
      </c>
      <c r="F105" s="559">
        <v>80</v>
      </c>
      <c r="G105" s="560" t="s">
        <v>1063</v>
      </c>
      <c r="H105" s="560">
        <v>1</v>
      </c>
      <c r="I105" s="561">
        <v>113721.61499999999</v>
      </c>
      <c r="J105" s="707">
        <v>2012</v>
      </c>
      <c r="K105" s="562">
        <v>12</v>
      </c>
      <c r="L105" s="563">
        <v>0.03</v>
      </c>
      <c r="M105" s="513">
        <v>3411.6484499999997</v>
      </c>
      <c r="N105" s="714">
        <v>0.02</v>
      </c>
      <c r="O105" s="513">
        <v>2274.4322999999999</v>
      </c>
      <c r="P105" s="714"/>
      <c r="Q105" s="513">
        <v>0</v>
      </c>
      <c r="R105" s="714"/>
      <c r="S105" s="513">
        <v>0</v>
      </c>
      <c r="T105" s="513"/>
      <c r="U105" s="714"/>
      <c r="V105" s="513">
        <v>0</v>
      </c>
      <c r="W105" s="513">
        <v>119407.69574999998</v>
      </c>
      <c r="X105" s="513">
        <v>3940.4539597499997</v>
      </c>
      <c r="Y105" s="513">
        <v>123348.14970974998</v>
      </c>
      <c r="Z105" s="513">
        <v>48.485907904775935</v>
      </c>
      <c r="AA105" s="513">
        <v>6981.970738287735</v>
      </c>
      <c r="AB105" s="513">
        <v>33271.381887065625</v>
      </c>
      <c r="AC105" s="513">
        <v>11940.769574999998</v>
      </c>
      <c r="AD105" s="513">
        <v>175542.27191010333</v>
      </c>
      <c r="AE105" t="s">
        <v>1063</v>
      </c>
      <c r="AF105" s="512" t="s">
        <v>216</v>
      </c>
      <c r="AG105" s="513">
        <v>6537.451934616749</v>
      </c>
      <c r="AH105" s="513">
        <v>0</v>
      </c>
      <c r="AI105" s="564" t="s">
        <v>287</v>
      </c>
      <c r="AJ105" s="513">
        <v>0</v>
      </c>
      <c r="AK105" s="564" t="s">
        <v>285</v>
      </c>
      <c r="AL105" s="513">
        <v>1788.5481707913748</v>
      </c>
      <c r="AM105" s="512" t="s">
        <v>288</v>
      </c>
      <c r="AN105" s="513">
        <v>2389.44</v>
      </c>
      <c r="AO105" s="707">
        <v>4</v>
      </c>
      <c r="AP105" s="565">
        <v>15680.04</v>
      </c>
      <c r="AQ105" s="512" t="s">
        <v>285</v>
      </c>
      <c r="AR105" s="565">
        <v>1800</v>
      </c>
      <c r="AS105" s="512"/>
      <c r="AT105" s="565">
        <v>0</v>
      </c>
      <c r="AU105" s="512" t="s">
        <v>285</v>
      </c>
      <c r="AV105" s="565">
        <v>4000</v>
      </c>
      <c r="AW105" s="512" t="s">
        <v>285</v>
      </c>
      <c r="AX105" s="565">
        <v>17.88</v>
      </c>
      <c r="AY105" s="512" t="s">
        <v>285</v>
      </c>
      <c r="AZ105" s="565">
        <v>54.96</v>
      </c>
      <c r="BA105" s="512" t="s">
        <v>285</v>
      </c>
      <c r="BB105" s="565">
        <v>192.24639015749997</v>
      </c>
      <c r="BC105" s="512" t="s">
        <v>285</v>
      </c>
      <c r="BD105" s="565">
        <v>238.81539149999998</v>
      </c>
      <c r="BE105" s="512" t="s">
        <v>285</v>
      </c>
      <c r="BF105" s="565">
        <v>72</v>
      </c>
      <c r="BG105" s="512">
        <v>500</v>
      </c>
      <c r="BH105" s="789" t="s">
        <v>1063</v>
      </c>
    </row>
    <row r="106" spans="1:60" ht="28.5">
      <c r="A106" s="712">
        <v>38</v>
      </c>
      <c r="B106" s="535" t="s">
        <v>867</v>
      </c>
      <c r="C106" s="616" t="s">
        <v>729</v>
      </c>
      <c r="D106" s="706" t="s">
        <v>932</v>
      </c>
      <c r="E106" s="703" t="s">
        <v>439</v>
      </c>
      <c r="F106" s="559">
        <v>80</v>
      </c>
      <c r="G106" s="560" t="s">
        <v>1063</v>
      </c>
      <c r="H106" s="560">
        <v>1</v>
      </c>
      <c r="I106" s="561">
        <v>113721.61499999999</v>
      </c>
      <c r="J106" s="707">
        <v>2015</v>
      </c>
      <c r="K106" s="562">
        <v>9</v>
      </c>
      <c r="L106" s="563">
        <v>1.4999999999999999E-2</v>
      </c>
      <c r="M106" s="513">
        <v>1705.8242249999998</v>
      </c>
      <c r="N106" s="714">
        <v>0.04</v>
      </c>
      <c r="O106" s="513">
        <v>4548.8645999999999</v>
      </c>
      <c r="P106" s="714"/>
      <c r="Q106" s="513">
        <v>0</v>
      </c>
      <c r="R106" s="714"/>
      <c r="S106" s="513">
        <v>0</v>
      </c>
      <c r="T106" s="513"/>
      <c r="U106" s="714"/>
      <c r="V106" s="513">
        <v>0</v>
      </c>
      <c r="W106" s="513">
        <v>119976.303825</v>
      </c>
      <c r="X106" s="513">
        <v>3959.2180262249994</v>
      </c>
      <c r="Y106" s="513">
        <v>123935.521851225</v>
      </c>
      <c r="Z106" s="513">
        <v>48.716793180512973</v>
      </c>
      <c r="AA106" s="513">
        <v>7015.2182179938682</v>
      </c>
      <c r="AB106" s="513">
        <v>23622.402181765938</v>
      </c>
      <c r="AC106" s="513">
        <v>11997.6303825</v>
      </c>
      <c r="AD106" s="513">
        <v>166570.7726334848</v>
      </c>
      <c r="AE106" t="s">
        <v>1063</v>
      </c>
      <c r="AF106" s="512" t="s">
        <v>216</v>
      </c>
      <c r="AG106" s="513">
        <v>6568.5826581149249</v>
      </c>
      <c r="AH106" s="513">
        <v>0</v>
      </c>
      <c r="AI106" s="564" t="s">
        <v>287</v>
      </c>
      <c r="AJ106" s="513">
        <v>0</v>
      </c>
      <c r="AK106" s="564" t="s">
        <v>285</v>
      </c>
      <c r="AL106" s="513">
        <v>1797.0650668427627</v>
      </c>
      <c r="AM106" s="512" t="s">
        <v>288</v>
      </c>
      <c r="AN106" s="513">
        <v>2389.44</v>
      </c>
      <c r="AO106" s="707">
        <v>1</v>
      </c>
      <c r="AP106" s="565">
        <v>7989.36</v>
      </c>
      <c r="AQ106" s="512" t="s">
        <v>285</v>
      </c>
      <c r="AR106" s="565">
        <v>1800</v>
      </c>
      <c r="AS106" s="512" t="s">
        <v>285</v>
      </c>
      <c r="AT106" s="565">
        <v>2000</v>
      </c>
      <c r="AU106" s="512"/>
      <c r="AV106" s="565">
        <v>0</v>
      </c>
      <c r="AW106" s="512" t="s">
        <v>285</v>
      </c>
      <c r="AX106" s="565">
        <v>17.88</v>
      </c>
      <c r="AY106" s="512" t="s">
        <v>285</v>
      </c>
      <c r="AZ106" s="565">
        <v>54.96</v>
      </c>
      <c r="BA106" s="512" t="s">
        <v>285</v>
      </c>
      <c r="BB106" s="565">
        <v>193.16184915824999</v>
      </c>
      <c r="BC106" s="512" t="s">
        <v>285</v>
      </c>
      <c r="BD106" s="565">
        <v>239.95260765</v>
      </c>
      <c r="BE106" s="512" t="s">
        <v>285</v>
      </c>
      <c r="BF106" s="565">
        <v>72</v>
      </c>
      <c r="BG106" s="512">
        <v>500</v>
      </c>
      <c r="BH106" s="789" t="s">
        <v>1063</v>
      </c>
    </row>
    <row r="107" spans="1:60" ht="28.5">
      <c r="A107" s="712">
        <v>39</v>
      </c>
      <c r="B107" s="535" t="s">
        <v>867</v>
      </c>
      <c r="C107" s="616" t="s">
        <v>729</v>
      </c>
      <c r="D107" s="706" t="s">
        <v>933</v>
      </c>
      <c r="E107" s="703" t="s">
        <v>439</v>
      </c>
      <c r="F107" s="559">
        <v>80</v>
      </c>
      <c r="G107" s="560" t="s">
        <v>1063</v>
      </c>
      <c r="H107" s="560">
        <v>1</v>
      </c>
      <c r="I107" s="561">
        <v>113721.61499999999</v>
      </c>
      <c r="J107" s="707">
        <v>2014</v>
      </c>
      <c r="K107" s="562">
        <v>10</v>
      </c>
      <c r="L107" s="563">
        <v>0.03</v>
      </c>
      <c r="M107" s="513">
        <v>3411.6484499999997</v>
      </c>
      <c r="N107" s="714">
        <v>0.04</v>
      </c>
      <c r="O107" s="513">
        <v>4548.8645999999999</v>
      </c>
      <c r="P107" s="714"/>
      <c r="Q107" s="513">
        <v>0</v>
      </c>
      <c r="R107" s="714"/>
      <c r="S107" s="513">
        <v>0</v>
      </c>
      <c r="T107" s="513"/>
      <c r="U107" s="714"/>
      <c r="V107" s="513">
        <v>0</v>
      </c>
      <c r="W107" s="513">
        <v>121682.12804999998</v>
      </c>
      <c r="X107" s="513">
        <v>4015.5102256499995</v>
      </c>
      <c r="Y107" s="513">
        <v>125697.63827564998</v>
      </c>
      <c r="Z107" s="513">
        <v>49.409449007724049</v>
      </c>
      <c r="AA107" s="513">
        <v>7114.9606571122631</v>
      </c>
      <c r="AB107" s="513">
        <v>33438.183065866877</v>
      </c>
      <c r="AC107" s="513">
        <v>12168.212804999999</v>
      </c>
      <c r="AD107" s="513">
        <v>178418.99480362912</v>
      </c>
      <c r="AE107" t="s">
        <v>1063</v>
      </c>
      <c r="AF107" s="512" t="s">
        <v>216</v>
      </c>
      <c r="AG107" s="513">
        <v>6661.9748286094491</v>
      </c>
      <c r="AH107" s="513">
        <v>0</v>
      </c>
      <c r="AI107" s="564" t="s">
        <v>287</v>
      </c>
      <c r="AJ107" s="513">
        <v>0</v>
      </c>
      <c r="AK107" s="564" t="s">
        <v>285</v>
      </c>
      <c r="AL107" s="513">
        <v>1822.6157549969248</v>
      </c>
      <c r="AM107" s="512" t="s">
        <v>288</v>
      </c>
      <c r="AN107" s="513">
        <v>2389.44</v>
      </c>
      <c r="AO107" s="707">
        <v>4</v>
      </c>
      <c r="AP107" s="565">
        <v>15680.04</v>
      </c>
      <c r="AQ107" s="512" t="s">
        <v>285</v>
      </c>
      <c r="AR107" s="565">
        <v>1800</v>
      </c>
      <c r="AS107" s="512"/>
      <c r="AT107" s="565">
        <v>0</v>
      </c>
      <c r="AU107" s="512" t="s">
        <v>285</v>
      </c>
      <c r="AV107" s="565">
        <v>4000</v>
      </c>
      <c r="AW107" s="512" t="s">
        <v>285</v>
      </c>
      <c r="AX107" s="565">
        <v>17.88</v>
      </c>
      <c r="AY107" s="512" t="s">
        <v>285</v>
      </c>
      <c r="AZ107" s="565">
        <v>54.96</v>
      </c>
      <c r="BA107" s="512" t="s">
        <v>285</v>
      </c>
      <c r="BB107" s="565">
        <v>195.90822616049999</v>
      </c>
      <c r="BC107" s="512" t="s">
        <v>285</v>
      </c>
      <c r="BD107" s="565">
        <v>243.36425609999998</v>
      </c>
      <c r="BE107" s="512" t="s">
        <v>285</v>
      </c>
      <c r="BF107" s="565">
        <v>72</v>
      </c>
      <c r="BG107" s="512">
        <v>500</v>
      </c>
      <c r="BH107" s="789" t="s">
        <v>1063</v>
      </c>
    </row>
    <row r="108" spans="1:60" ht="28.5">
      <c r="A108" s="712">
        <v>40</v>
      </c>
      <c r="B108" s="535" t="s">
        <v>867</v>
      </c>
      <c r="C108" s="616" t="s">
        <v>729</v>
      </c>
      <c r="D108" s="706" t="s">
        <v>934</v>
      </c>
      <c r="E108" s="703" t="s">
        <v>439</v>
      </c>
      <c r="F108" s="559">
        <v>80</v>
      </c>
      <c r="G108" s="560" t="s">
        <v>1063</v>
      </c>
      <c r="H108" s="560">
        <v>1</v>
      </c>
      <c r="I108" s="561">
        <v>113721.61499999999</v>
      </c>
      <c r="J108" s="707">
        <v>2014</v>
      </c>
      <c r="K108" s="562">
        <v>10</v>
      </c>
      <c r="L108" s="563">
        <v>0.03</v>
      </c>
      <c r="M108" s="513">
        <v>3411.6484499999997</v>
      </c>
      <c r="N108" s="714">
        <v>0.02</v>
      </c>
      <c r="O108" s="513">
        <v>2274.4322999999999</v>
      </c>
      <c r="P108" s="714"/>
      <c r="Q108" s="513">
        <v>0</v>
      </c>
      <c r="R108" s="714"/>
      <c r="S108" s="513">
        <v>0</v>
      </c>
      <c r="T108" s="513"/>
      <c r="U108" s="714"/>
      <c r="V108" s="513">
        <v>0</v>
      </c>
      <c r="W108" s="513">
        <v>119407.69574999998</v>
      </c>
      <c r="X108" s="513">
        <v>3940.4539597499997</v>
      </c>
      <c r="Y108" s="513">
        <v>123348.14970974998</v>
      </c>
      <c r="Z108" s="513">
        <v>48.485907904775935</v>
      </c>
      <c r="AA108" s="513">
        <v>6981.970738287735</v>
      </c>
      <c r="AB108" s="513">
        <v>33271.381887065625</v>
      </c>
      <c r="AC108" s="513">
        <v>11940.769574999998</v>
      </c>
      <c r="AD108" s="513">
        <v>175542.27191010333</v>
      </c>
      <c r="AE108" t="s">
        <v>1063</v>
      </c>
      <c r="AF108" s="512" t="s">
        <v>216</v>
      </c>
      <c r="AG108" s="513">
        <v>6537.451934616749</v>
      </c>
      <c r="AH108" s="513">
        <v>0</v>
      </c>
      <c r="AI108" s="564" t="s">
        <v>287</v>
      </c>
      <c r="AJ108" s="513">
        <v>0</v>
      </c>
      <c r="AK108" s="564" t="s">
        <v>285</v>
      </c>
      <c r="AL108" s="513">
        <v>1788.5481707913748</v>
      </c>
      <c r="AM108" s="512" t="s">
        <v>288</v>
      </c>
      <c r="AN108" s="513">
        <v>2389.44</v>
      </c>
      <c r="AO108" s="707">
        <v>4</v>
      </c>
      <c r="AP108" s="565">
        <v>15680.04</v>
      </c>
      <c r="AQ108" s="512" t="s">
        <v>285</v>
      </c>
      <c r="AR108" s="565">
        <v>1800</v>
      </c>
      <c r="AS108" s="512"/>
      <c r="AT108" s="565">
        <v>0</v>
      </c>
      <c r="AU108" s="512" t="s">
        <v>285</v>
      </c>
      <c r="AV108" s="565">
        <v>4000</v>
      </c>
      <c r="AW108" s="512" t="s">
        <v>285</v>
      </c>
      <c r="AX108" s="565">
        <v>17.88</v>
      </c>
      <c r="AY108" s="512" t="s">
        <v>285</v>
      </c>
      <c r="AZ108" s="565">
        <v>54.96</v>
      </c>
      <c r="BA108" s="512" t="s">
        <v>285</v>
      </c>
      <c r="BB108" s="565">
        <v>192.24639015749997</v>
      </c>
      <c r="BC108" s="512" t="s">
        <v>285</v>
      </c>
      <c r="BD108" s="565">
        <v>238.81539149999998</v>
      </c>
      <c r="BE108" s="512" t="s">
        <v>285</v>
      </c>
      <c r="BF108" s="565">
        <v>72</v>
      </c>
      <c r="BG108" s="512">
        <v>500</v>
      </c>
      <c r="BH108" s="789" t="s">
        <v>1063</v>
      </c>
    </row>
    <row r="109" spans="1:60" ht="28.5">
      <c r="A109" s="712">
        <v>41</v>
      </c>
      <c r="B109" s="535" t="s">
        <v>867</v>
      </c>
      <c r="C109" s="616" t="s">
        <v>729</v>
      </c>
      <c r="D109" s="706" t="s">
        <v>935</v>
      </c>
      <c r="E109" s="703" t="s">
        <v>439</v>
      </c>
      <c r="F109" s="559">
        <v>80</v>
      </c>
      <c r="G109" s="560" t="s">
        <v>1063</v>
      </c>
      <c r="H109" s="560">
        <v>1</v>
      </c>
      <c r="I109" s="561">
        <v>113721.61499999999</v>
      </c>
      <c r="J109" s="707">
        <v>2017</v>
      </c>
      <c r="K109" s="562">
        <v>7</v>
      </c>
      <c r="L109" s="563">
        <v>1.4999999999999999E-2</v>
      </c>
      <c r="M109" s="513">
        <v>1705.8242249999998</v>
      </c>
      <c r="N109" s="714">
        <v>0.04</v>
      </c>
      <c r="O109" s="513">
        <v>4548.8645999999999</v>
      </c>
      <c r="P109" s="714"/>
      <c r="Q109" s="513">
        <v>0</v>
      </c>
      <c r="R109" s="714"/>
      <c r="S109" s="513">
        <v>0</v>
      </c>
      <c r="T109" s="513"/>
      <c r="U109" s="714"/>
      <c r="V109" s="513">
        <v>0</v>
      </c>
      <c r="W109" s="513">
        <v>119976.303825</v>
      </c>
      <c r="X109" s="513">
        <v>3959.2180262249994</v>
      </c>
      <c r="Y109" s="513">
        <v>123935.521851225</v>
      </c>
      <c r="Z109" s="513">
        <v>48.716793180512973</v>
      </c>
      <c r="AA109" s="513">
        <v>7015.2182179938682</v>
      </c>
      <c r="AB109" s="513">
        <v>33313.082181765938</v>
      </c>
      <c r="AC109" s="513">
        <v>11997.6303825</v>
      </c>
      <c r="AD109" s="513">
        <v>176261.45263348482</v>
      </c>
      <c r="AE109" t="s">
        <v>1063</v>
      </c>
      <c r="AF109" s="512" t="s">
        <v>216</v>
      </c>
      <c r="AG109" s="513">
        <v>6568.5826581149249</v>
      </c>
      <c r="AH109" s="513">
        <v>0</v>
      </c>
      <c r="AI109" s="564" t="s">
        <v>287</v>
      </c>
      <c r="AJ109" s="513">
        <v>0</v>
      </c>
      <c r="AK109" s="564" t="s">
        <v>285</v>
      </c>
      <c r="AL109" s="513">
        <v>1797.0650668427627</v>
      </c>
      <c r="AM109" s="512" t="s">
        <v>288</v>
      </c>
      <c r="AN109" s="513">
        <v>2389.44</v>
      </c>
      <c r="AO109" s="707">
        <v>4</v>
      </c>
      <c r="AP109" s="565">
        <v>15680.04</v>
      </c>
      <c r="AQ109" s="512" t="s">
        <v>285</v>
      </c>
      <c r="AR109" s="565">
        <v>1800</v>
      </c>
      <c r="AS109" s="512"/>
      <c r="AT109" s="565">
        <v>0</v>
      </c>
      <c r="AU109" s="512" t="s">
        <v>285</v>
      </c>
      <c r="AV109" s="565">
        <v>4000</v>
      </c>
      <c r="AW109" s="512" t="s">
        <v>285</v>
      </c>
      <c r="AX109" s="565">
        <v>17.88</v>
      </c>
      <c r="AY109" s="512" t="s">
        <v>285</v>
      </c>
      <c r="AZ109" s="565">
        <v>54.96</v>
      </c>
      <c r="BA109" s="512" t="s">
        <v>285</v>
      </c>
      <c r="BB109" s="565">
        <v>193.16184915824999</v>
      </c>
      <c r="BC109" s="512" t="s">
        <v>285</v>
      </c>
      <c r="BD109" s="565">
        <v>239.95260765</v>
      </c>
      <c r="BE109" s="512" t="s">
        <v>285</v>
      </c>
      <c r="BF109" s="565">
        <v>72</v>
      </c>
      <c r="BG109" s="512">
        <v>500</v>
      </c>
      <c r="BH109" s="789" t="s">
        <v>1063</v>
      </c>
    </row>
    <row r="110" spans="1:60" ht="28.5">
      <c r="A110" s="712">
        <v>42</v>
      </c>
      <c r="B110" s="535" t="s">
        <v>867</v>
      </c>
      <c r="C110" s="616" t="s">
        <v>729</v>
      </c>
      <c r="D110" s="706" t="s">
        <v>936</v>
      </c>
      <c r="E110" s="703" t="s">
        <v>439</v>
      </c>
      <c r="F110" s="559">
        <v>80</v>
      </c>
      <c r="G110" s="560" t="s">
        <v>1063</v>
      </c>
      <c r="H110" s="560">
        <v>1</v>
      </c>
      <c r="I110" s="561">
        <v>113721.61499999999</v>
      </c>
      <c r="J110" s="707">
        <v>1998</v>
      </c>
      <c r="K110" s="562">
        <v>26</v>
      </c>
      <c r="L110" s="563">
        <v>0.06</v>
      </c>
      <c r="M110" s="513">
        <v>6823.2968999999994</v>
      </c>
      <c r="N110" s="714">
        <v>0.02</v>
      </c>
      <c r="O110" s="513">
        <v>2274.4322999999999</v>
      </c>
      <c r="P110" s="714"/>
      <c r="Q110" s="513">
        <v>0</v>
      </c>
      <c r="R110" s="714"/>
      <c r="S110" s="513">
        <v>0</v>
      </c>
      <c r="T110" s="513"/>
      <c r="U110" s="714"/>
      <c r="V110" s="513">
        <v>0</v>
      </c>
      <c r="W110" s="513">
        <v>122819.34419999999</v>
      </c>
      <c r="X110" s="513">
        <v>4053.0383585999998</v>
      </c>
      <c r="Y110" s="513">
        <v>126872.38255859999</v>
      </c>
      <c r="Z110" s="513">
        <v>49.87121955919811</v>
      </c>
      <c r="AA110" s="513">
        <v>7181.4556165245285</v>
      </c>
      <c r="AB110" s="513">
        <v>42985.383655267498</v>
      </c>
      <c r="AC110" s="513">
        <v>12281.93442</v>
      </c>
      <c r="AD110" s="513">
        <v>189321.15625039203</v>
      </c>
      <c r="AE110" t="s">
        <v>1063</v>
      </c>
      <c r="AF110" s="512" t="s">
        <v>216</v>
      </c>
      <c r="AG110" s="513">
        <v>6724.2362756057992</v>
      </c>
      <c r="AH110" s="513">
        <v>0</v>
      </c>
      <c r="AI110" s="564" t="s">
        <v>287</v>
      </c>
      <c r="AJ110" s="513">
        <v>0</v>
      </c>
      <c r="AK110" s="564" t="s">
        <v>285</v>
      </c>
      <c r="AL110" s="513">
        <v>1839.6495470996999</v>
      </c>
      <c r="AM110" s="512" t="s">
        <v>288</v>
      </c>
      <c r="AN110" s="513">
        <v>2389.44</v>
      </c>
      <c r="AO110" s="707">
        <v>6</v>
      </c>
      <c r="AP110" s="565">
        <v>25143.840000000004</v>
      </c>
      <c r="AQ110" s="512" t="s">
        <v>285</v>
      </c>
      <c r="AR110" s="565">
        <v>1800</v>
      </c>
      <c r="AS110" s="512"/>
      <c r="AT110" s="565">
        <v>0</v>
      </c>
      <c r="AU110" s="512" t="s">
        <v>285</v>
      </c>
      <c r="AV110" s="565">
        <v>4000</v>
      </c>
      <c r="AW110" s="512" t="s">
        <v>285</v>
      </c>
      <c r="AX110" s="565">
        <v>17.88</v>
      </c>
      <c r="AY110" s="512" t="s">
        <v>285</v>
      </c>
      <c r="AZ110" s="565">
        <v>54.96</v>
      </c>
      <c r="BA110" s="512" t="s">
        <v>285</v>
      </c>
      <c r="BB110" s="565">
        <v>197.739144162</v>
      </c>
      <c r="BC110" s="512" t="s">
        <v>285</v>
      </c>
      <c r="BD110" s="565">
        <v>245.63868839999998</v>
      </c>
      <c r="BE110" s="512" t="s">
        <v>285</v>
      </c>
      <c r="BF110" s="565">
        <v>72</v>
      </c>
      <c r="BG110" s="512">
        <v>500</v>
      </c>
      <c r="BH110" s="789" t="s">
        <v>1063</v>
      </c>
    </row>
    <row r="111" spans="1:60" ht="28.5">
      <c r="A111" s="712">
        <v>43</v>
      </c>
      <c r="B111" s="535" t="s">
        <v>867</v>
      </c>
      <c r="C111" s="616" t="s">
        <v>729</v>
      </c>
      <c r="D111" s="706" t="s">
        <v>937</v>
      </c>
      <c r="E111" s="703" t="s">
        <v>439</v>
      </c>
      <c r="F111" s="559">
        <v>80</v>
      </c>
      <c r="G111" s="560" t="s">
        <v>1063</v>
      </c>
      <c r="H111" s="560">
        <v>1</v>
      </c>
      <c r="I111" s="561">
        <v>113721.61499999999</v>
      </c>
      <c r="J111" s="707">
        <v>2000</v>
      </c>
      <c r="K111" s="562">
        <v>24</v>
      </c>
      <c r="L111" s="563">
        <v>0.05</v>
      </c>
      <c r="M111" s="513">
        <v>5686.0807500000001</v>
      </c>
      <c r="N111" s="714">
        <v>0.04</v>
      </c>
      <c r="O111" s="513">
        <v>4548.8645999999999</v>
      </c>
      <c r="P111" s="714"/>
      <c r="Q111" s="513">
        <v>0</v>
      </c>
      <c r="R111" s="714"/>
      <c r="S111" s="513">
        <v>0</v>
      </c>
      <c r="T111" s="513"/>
      <c r="U111" s="714"/>
      <c r="V111" s="513">
        <v>0</v>
      </c>
      <c r="W111" s="513">
        <v>123956.56034999999</v>
      </c>
      <c r="X111" s="513">
        <v>4090.5664915499992</v>
      </c>
      <c r="Y111" s="513">
        <v>128047.12684154998</v>
      </c>
      <c r="Z111" s="513">
        <v>50.332990110672164</v>
      </c>
      <c r="AA111" s="513">
        <v>7247.9505759367912</v>
      </c>
      <c r="AB111" s="513">
        <v>33604.984244668129</v>
      </c>
      <c r="AC111" s="513">
        <v>12395.656035</v>
      </c>
      <c r="AD111" s="513">
        <v>181295.71769715491</v>
      </c>
      <c r="AE111" t="s">
        <v>1063</v>
      </c>
      <c r="AF111" s="512" t="s">
        <v>216</v>
      </c>
      <c r="AG111" s="513">
        <v>6786.4977226021483</v>
      </c>
      <c r="AH111" s="513">
        <v>0</v>
      </c>
      <c r="AI111" s="564" t="s">
        <v>287</v>
      </c>
      <c r="AJ111" s="513">
        <v>0</v>
      </c>
      <c r="AK111" s="564" t="s">
        <v>285</v>
      </c>
      <c r="AL111" s="513">
        <v>1856.6833392024748</v>
      </c>
      <c r="AM111" s="512" t="s">
        <v>288</v>
      </c>
      <c r="AN111" s="513">
        <v>2389.44</v>
      </c>
      <c r="AO111" s="707">
        <v>4</v>
      </c>
      <c r="AP111" s="565">
        <v>15680.04</v>
      </c>
      <c r="AQ111" s="512" t="s">
        <v>285</v>
      </c>
      <c r="AR111" s="565">
        <v>1800</v>
      </c>
      <c r="AS111" s="512"/>
      <c r="AT111" s="565">
        <v>0</v>
      </c>
      <c r="AU111" s="512" t="s">
        <v>285</v>
      </c>
      <c r="AV111" s="565">
        <v>4000</v>
      </c>
      <c r="AW111" s="512" t="s">
        <v>285</v>
      </c>
      <c r="AX111" s="565">
        <v>17.88</v>
      </c>
      <c r="AY111" s="512" t="s">
        <v>285</v>
      </c>
      <c r="AZ111" s="565">
        <v>54.96</v>
      </c>
      <c r="BA111" s="512" t="s">
        <v>285</v>
      </c>
      <c r="BB111" s="565">
        <v>199.57006216349998</v>
      </c>
      <c r="BC111" s="512" t="s">
        <v>285</v>
      </c>
      <c r="BD111" s="565">
        <v>247.91312069999998</v>
      </c>
      <c r="BE111" s="512" t="s">
        <v>285</v>
      </c>
      <c r="BF111" s="565">
        <v>72</v>
      </c>
      <c r="BG111" s="512">
        <v>500</v>
      </c>
      <c r="BH111" s="789" t="s">
        <v>1063</v>
      </c>
    </row>
    <row r="112" spans="1:60" ht="28.5">
      <c r="A112" s="712">
        <v>44</v>
      </c>
      <c r="B112" s="535" t="s">
        <v>867</v>
      </c>
      <c r="C112" s="616" t="s">
        <v>729</v>
      </c>
      <c r="D112" s="706" t="s">
        <v>938</v>
      </c>
      <c r="E112" s="703" t="s">
        <v>439</v>
      </c>
      <c r="F112" s="559">
        <v>80</v>
      </c>
      <c r="G112" s="560" t="s">
        <v>1063</v>
      </c>
      <c r="H112" s="560">
        <v>1</v>
      </c>
      <c r="I112" s="561">
        <v>113721.61499999999</v>
      </c>
      <c r="J112" s="707">
        <v>2021</v>
      </c>
      <c r="K112" s="562">
        <v>3</v>
      </c>
      <c r="L112" s="563">
        <v>0</v>
      </c>
      <c r="M112" s="513">
        <v>0</v>
      </c>
      <c r="N112" s="714"/>
      <c r="O112" s="513">
        <v>0</v>
      </c>
      <c r="P112" s="714"/>
      <c r="Q112" s="513">
        <v>0</v>
      </c>
      <c r="R112" s="714"/>
      <c r="S112" s="513">
        <v>0</v>
      </c>
      <c r="T112" s="513"/>
      <c r="U112" s="714"/>
      <c r="V112" s="513">
        <v>0</v>
      </c>
      <c r="W112" s="513">
        <v>113721.61499999999</v>
      </c>
      <c r="X112" s="513">
        <v>3752.8132949999995</v>
      </c>
      <c r="Y112" s="513">
        <v>117474.42829499999</v>
      </c>
      <c r="Z112" s="513">
        <v>46.177055147405653</v>
      </c>
      <c r="AA112" s="513">
        <v>6649.4959412264134</v>
      </c>
      <c r="AB112" s="513">
        <v>32854.378940062496</v>
      </c>
      <c r="AC112" s="513">
        <v>11372.1615</v>
      </c>
      <c r="AD112" s="513">
        <v>168350.46467628889</v>
      </c>
      <c r="AE112" t="s">
        <v>1063</v>
      </c>
      <c r="AF112" s="512" t="s">
        <v>216</v>
      </c>
      <c r="AG112" s="513">
        <v>6226.1446996349996</v>
      </c>
      <c r="AH112" s="513">
        <v>0</v>
      </c>
      <c r="AI112" s="564" t="s">
        <v>287</v>
      </c>
      <c r="AJ112" s="513">
        <v>0</v>
      </c>
      <c r="AK112" s="564" t="s">
        <v>285</v>
      </c>
      <c r="AL112" s="513">
        <v>1703.3792102774999</v>
      </c>
      <c r="AM112" s="512" t="s">
        <v>288</v>
      </c>
      <c r="AN112" s="513">
        <v>2389.44</v>
      </c>
      <c r="AO112" s="707">
        <v>4</v>
      </c>
      <c r="AP112" s="565">
        <v>15680.04</v>
      </c>
      <c r="AQ112" s="512" t="s">
        <v>285</v>
      </c>
      <c r="AR112" s="565">
        <v>1800</v>
      </c>
      <c r="AS112" s="512"/>
      <c r="AT112" s="565">
        <v>0</v>
      </c>
      <c r="AU112" s="512" t="s">
        <v>285</v>
      </c>
      <c r="AV112" s="565">
        <v>4000</v>
      </c>
      <c r="AW112" s="512" t="s">
        <v>285</v>
      </c>
      <c r="AX112" s="565">
        <v>17.88</v>
      </c>
      <c r="AY112" s="512" t="s">
        <v>285</v>
      </c>
      <c r="AZ112" s="565">
        <v>54.96</v>
      </c>
      <c r="BA112" s="512" t="s">
        <v>285</v>
      </c>
      <c r="BB112" s="565">
        <v>183.09180014999998</v>
      </c>
      <c r="BC112" s="512" t="s">
        <v>285</v>
      </c>
      <c r="BD112" s="565">
        <v>227.44323</v>
      </c>
      <c r="BE112" s="512" t="s">
        <v>285</v>
      </c>
      <c r="BF112" s="565">
        <v>72</v>
      </c>
      <c r="BG112" s="512">
        <v>500</v>
      </c>
      <c r="BH112" s="789" t="s">
        <v>1063</v>
      </c>
    </row>
    <row r="113" spans="1:60" ht="28.5">
      <c r="A113" s="712">
        <v>45</v>
      </c>
      <c r="B113" s="535" t="s">
        <v>867</v>
      </c>
      <c r="C113" s="616" t="s">
        <v>729</v>
      </c>
      <c r="D113" s="706" t="s">
        <v>939</v>
      </c>
      <c r="E113" s="703" t="s">
        <v>439</v>
      </c>
      <c r="F113" s="559">
        <v>80</v>
      </c>
      <c r="G113" s="560" t="s">
        <v>1063</v>
      </c>
      <c r="H113" s="560">
        <v>1</v>
      </c>
      <c r="I113" s="561">
        <v>113721.61499999999</v>
      </c>
      <c r="J113" s="707">
        <v>2011</v>
      </c>
      <c r="K113" s="562">
        <v>13</v>
      </c>
      <c r="L113" s="563">
        <v>0.03</v>
      </c>
      <c r="M113" s="513">
        <v>3411.6484499999997</v>
      </c>
      <c r="N113" s="714">
        <v>0.04</v>
      </c>
      <c r="O113" s="513">
        <v>4548.8645999999999</v>
      </c>
      <c r="P113" s="714"/>
      <c r="Q113" s="513">
        <v>0</v>
      </c>
      <c r="R113" s="714"/>
      <c r="S113" s="513">
        <v>0</v>
      </c>
      <c r="T113" s="513"/>
      <c r="U113" s="714"/>
      <c r="V113" s="513">
        <v>0</v>
      </c>
      <c r="W113" s="513">
        <v>121682.12804999998</v>
      </c>
      <c r="X113" s="513">
        <v>4015.5102256499995</v>
      </c>
      <c r="Y113" s="513">
        <v>125697.63827564998</v>
      </c>
      <c r="Z113" s="513">
        <v>49.409449007724049</v>
      </c>
      <c r="AA113" s="513">
        <v>7114.9606571122631</v>
      </c>
      <c r="AB113" s="513">
        <v>33438.183065866877</v>
      </c>
      <c r="AC113" s="513">
        <v>12168.212804999999</v>
      </c>
      <c r="AD113" s="513">
        <v>178418.99480362912</v>
      </c>
      <c r="AE113" t="s">
        <v>1063</v>
      </c>
      <c r="AF113" s="512" t="s">
        <v>216</v>
      </c>
      <c r="AG113" s="513">
        <v>6661.9748286094491</v>
      </c>
      <c r="AH113" s="513">
        <v>0</v>
      </c>
      <c r="AI113" s="564" t="s">
        <v>287</v>
      </c>
      <c r="AJ113" s="513">
        <v>0</v>
      </c>
      <c r="AK113" s="564" t="s">
        <v>285</v>
      </c>
      <c r="AL113" s="513">
        <v>1822.6157549969248</v>
      </c>
      <c r="AM113" s="512" t="s">
        <v>288</v>
      </c>
      <c r="AN113" s="513">
        <v>2389.44</v>
      </c>
      <c r="AO113" s="707">
        <v>4</v>
      </c>
      <c r="AP113" s="565">
        <v>15680.04</v>
      </c>
      <c r="AQ113" s="512" t="s">
        <v>285</v>
      </c>
      <c r="AR113" s="565">
        <v>1800</v>
      </c>
      <c r="AS113" s="512"/>
      <c r="AT113" s="565">
        <v>0</v>
      </c>
      <c r="AU113" s="512" t="s">
        <v>285</v>
      </c>
      <c r="AV113" s="565">
        <v>4000</v>
      </c>
      <c r="AW113" s="512" t="s">
        <v>285</v>
      </c>
      <c r="AX113" s="565">
        <v>17.88</v>
      </c>
      <c r="AY113" s="512" t="s">
        <v>285</v>
      </c>
      <c r="AZ113" s="565">
        <v>54.96</v>
      </c>
      <c r="BA113" s="512" t="s">
        <v>285</v>
      </c>
      <c r="BB113" s="565">
        <v>195.90822616049999</v>
      </c>
      <c r="BC113" s="512" t="s">
        <v>285</v>
      </c>
      <c r="BD113" s="565">
        <v>243.36425609999998</v>
      </c>
      <c r="BE113" s="512" t="s">
        <v>285</v>
      </c>
      <c r="BF113" s="565">
        <v>72</v>
      </c>
      <c r="BG113" s="512">
        <v>500</v>
      </c>
      <c r="BH113" s="789" t="s">
        <v>1063</v>
      </c>
    </row>
    <row r="114" spans="1:60" ht="28.5">
      <c r="A114" s="712">
        <v>46</v>
      </c>
      <c r="B114" s="535" t="s">
        <v>867</v>
      </c>
      <c r="C114" s="616" t="s">
        <v>729</v>
      </c>
      <c r="D114" s="706" t="s">
        <v>940</v>
      </c>
      <c r="E114" s="703" t="s">
        <v>439</v>
      </c>
      <c r="F114" s="559">
        <v>80</v>
      </c>
      <c r="G114" s="560" t="s">
        <v>1063</v>
      </c>
      <c r="H114" s="560">
        <v>1</v>
      </c>
      <c r="I114" s="561">
        <v>113721.61499999999</v>
      </c>
      <c r="J114" s="707">
        <v>1992</v>
      </c>
      <c r="K114" s="562">
        <v>32</v>
      </c>
      <c r="L114" s="563">
        <v>0.06</v>
      </c>
      <c r="M114" s="513">
        <v>6823.2968999999994</v>
      </c>
      <c r="N114" s="714"/>
      <c r="O114" s="513">
        <v>0</v>
      </c>
      <c r="P114" s="714"/>
      <c r="Q114" s="513">
        <v>0</v>
      </c>
      <c r="R114" s="714"/>
      <c r="S114" s="513">
        <v>0</v>
      </c>
      <c r="T114" s="513"/>
      <c r="U114" s="714"/>
      <c r="V114" s="513">
        <v>0</v>
      </c>
      <c r="W114" s="513">
        <v>120544.91189999999</v>
      </c>
      <c r="X114" s="513">
        <v>3977.9820926999992</v>
      </c>
      <c r="Y114" s="513">
        <v>124522.89399269999</v>
      </c>
      <c r="Z114" s="513">
        <v>48.947678456249996</v>
      </c>
      <c r="AA114" s="513">
        <v>7048.4656976999995</v>
      </c>
      <c r="AB114" s="513">
        <v>30704.102476466254</v>
      </c>
      <c r="AC114" s="513">
        <v>12054.491190000001</v>
      </c>
      <c r="AD114" s="513">
        <v>174329.95335686623</v>
      </c>
      <c r="AE114" t="s">
        <v>1063</v>
      </c>
      <c r="AF114" s="512" t="s">
        <v>216</v>
      </c>
      <c r="AG114" s="513">
        <v>6599.713381613099</v>
      </c>
      <c r="AH114" s="513">
        <v>0</v>
      </c>
      <c r="AI114" s="564" t="s">
        <v>287</v>
      </c>
      <c r="AJ114" s="513">
        <v>0</v>
      </c>
      <c r="AK114" s="564" t="s">
        <v>285</v>
      </c>
      <c r="AL114" s="513">
        <v>1805.5819628941499</v>
      </c>
      <c r="AM114" s="512" t="s">
        <v>288</v>
      </c>
      <c r="AN114" s="513">
        <v>2389.44</v>
      </c>
      <c r="AO114" s="707">
        <v>3</v>
      </c>
      <c r="AP114" s="565">
        <v>13029.36</v>
      </c>
      <c r="AQ114" s="512" t="s">
        <v>285</v>
      </c>
      <c r="AR114" s="565">
        <v>1800</v>
      </c>
      <c r="AS114" s="512"/>
      <c r="AT114" s="565">
        <v>0</v>
      </c>
      <c r="AU114" s="512" t="s">
        <v>285</v>
      </c>
      <c r="AV114" s="565">
        <v>4000</v>
      </c>
      <c r="AW114" s="512" t="s">
        <v>285</v>
      </c>
      <c r="AX114" s="565">
        <v>17.88</v>
      </c>
      <c r="AY114" s="512" t="s">
        <v>285</v>
      </c>
      <c r="AZ114" s="565">
        <v>54.96</v>
      </c>
      <c r="BA114" s="512" t="s">
        <v>285</v>
      </c>
      <c r="BB114" s="565">
        <v>194.07730815900001</v>
      </c>
      <c r="BC114" s="512" t="s">
        <v>285</v>
      </c>
      <c r="BD114" s="565">
        <v>241.08982379999998</v>
      </c>
      <c r="BE114" s="512" t="s">
        <v>285</v>
      </c>
      <c r="BF114" s="565">
        <v>72</v>
      </c>
      <c r="BG114" s="512">
        <v>500</v>
      </c>
      <c r="BH114" s="789" t="s">
        <v>1063</v>
      </c>
    </row>
    <row r="115" spans="1:60" ht="28.5">
      <c r="A115" s="712">
        <v>47</v>
      </c>
      <c r="B115" s="535" t="s">
        <v>867</v>
      </c>
      <c r="C115" s="616" t="s">
        <v>729</v>
      </c>
      <c r="D115" s="706" t="s">
        <v>941</v>
      </c>
      <c r="E115" s="703" t="s">
        <v>439</v>
      </c>
      <c r="F115" s="559">
        <v>80</v>
      </c>
      <c r="G115" s="560" t="s">
        <v>1063</v>
      </c>
      <c r="H115" s="560">
        <v>1</v>
      </c>
      <c r="I115" s="561">
        <v>113721.61499999999</v>
      </c>
      <c r="J115" s="707">
        <v>1992</v>
      </c>
      <c r="K115" s="562">
        <v>32</v>
      </c>
      <c r="L115" s="563">
        <v>0.06</v>
      </c>
      <c r="M115" s="513">
        <v>6823.2968999999994</v>
      </c>
      <c r="N115" s="714"/>
      <c r="O115" s="513">
        <v>0</v>
      </c>
      <c r="P115" s="714"/>
      <c r="Q115" s="513">
        <v>0</v>
      </c>
      <c r="R115" s="714"/>
      <c r="S115" s="513">
        <v>0</v>
      </c>
      <c r="T115" s="513"/>
      <c r="U115" s="714"/>
      <c r="V115" s="513">
        <v>0</v>
      </c>
      <c r="W115" s="513">
        <v>120544.91189999999</v>
      </c>
      <c r="X115" s="513">
        <v>3977.9820926999992</v>
      </c>
      <c r="Y115" s="513">
        <v>124522.89399269999</v>
      </c>
      <c r="Z115" s="513">
        <v>48.947678456249996</v>
      </c>
      <c r="AA115" s="513">
        <v>7048.4656976999995</v>
      </c>
      <c r="AB115" s="513">
        <v>30704.102476466254</v>
      </c>
      <c r="AC115" s="513">
        <v>12054.491190000001</v>
      </c>
      <c r="AD115" s="513">
        <v>174329.95335686623</v>
      </c>
      <c r="AE115" t="s">
        <v>1063</v>
      </c>
      <c r="AF115" s="512" t="s">
        <v>216</v>
      </c>
      <c r="AG115" s="513">
        <v>6599.713381613099</v>
      </c>
      <c r="AH115" s="513">
        <v>0</v>
      </c>
      <c r="AI115" s="564" t="s">
        <v>287</v>
      </c>
      <c r="AJ115" s="513">
        <v>0</v>
      </c>
      <c r="AK115" s="564" t="s">
        <v>285</v>
      </c>
      <c r="AL115" s="513">
        <v>1805.5819628941499</v>
      </c>
      <c r="AM115" s="512" t="s">
        <v>288</v>
      </c>
      <c r="AN115" s="513">
        <v>2389.44</v>
      </c>
      <c r="AO115" s="707">
        <v>3</v>
      </c>
      <c r="AP115" s="565">
        <v>13029.36</v>
      </c>
      <c r="AQ115" s="512" t="s">
        <v>285</v>
      </c>
      <c r="AR115" s="565">
        <v>1800</v>
      </c>
      <c r="AS115" s="512"/>
      <c r="AT115" s="565">
        <v>0</v>
      </c>
      <c r="AU115" s="512" t="s">
        <v>285</v>
      </c>
      <c r="AV115" s="565">
        <v>4000</v>
      </c>
      <c r="AW115" s="512" t="s">
        <v>285</v>
      </c>
      <c r="AX115" s="565">
        <v>17.88</v>
      </c>
      <c r="AY115" s="512" t="s">
        <v>285</v>
      </c>
      <c r="AZ115" s="565">
        <v>54.96</v>
      </c>
      <c r="BA115" s="512" t="s">
        <v>285</v>
      </c>
      <c r="BB115" s="565">
        <v>194.07730815900001</v>
      </c>
      <c r="BC115" s="512" t="s">
        <v>285</v>
      </c>
      <c r="BD115" s="565">
        <v>241.08982379999998</v>
      </c>
      <c r="BE115" s="512" t="s">
        <v>285</v>
      </c>
      <c r="BF115" s="565">
        <v>72</v>
      </c>
      <c r="BG115" s="512">
        <v>500</v>
      </c>
      <c r="BH115" s="789" t="s">
        <v>1063</v>
      </c>
    </row>
    <row r="116" spans="1:60" ht="28.5">
      <c r="A116" s="712">
        <v>48</v>
      </c>
      <c r="B116" s="535" t="s">
        <v>867</v>
      </c>
      <c r="C116" s="616" t="s">
        <v>729</v>
      </c>
      <c r="D116" s="706" t="s">
        <v>942</v>
      </c>
      <c r="E116" s="703" t="s">
        <v>439</v>
      </c>
      <c r="F116" s="559">
        <v>80</v>
      </c>
      <c r="G116" s="560" t="s">
        <v>1063</v>
      </c>
      <c r="H116" s="560">
        <v>1</v>
      </c>
      <c r="I116" s="561">
        <v>113721.61499999999</v>
      </c>
      <c r="J116" s="707">
        <v>2016</v>
      </c>
      <c r="K116" s="562">
        <v>8</v>
      </c>
      <c r="L116" s="563">
        <v>1.4999999999999999E-2</v>
      </c>
      <c r="M116" s="513">
        <v>1705.8242249999998</v>
      </c>
      <c r="N116" s="714">
        <v>0.02</v>
      </c>
      <c r="O116" s="513">
        <v>2274.4322999999999</v>
      </c>
      <c r="P116" s="714"/>
      <c r="Q116" s="513">
        <v>0</v>
      </c>
      <c r="R116" s="714"/>
      <c r="S116" s="513">
        <v>0</v>
      </c>
      <c r="T116" s="513"/>
      <c r="U116" s="714"/>
      <c r="V116" s="513">
        <v>0</v>
      </c>
      <c r="W116" s="513">
        <v>117701.871525</v>
      </c>
      <c r="X116" s="513">
        <v>3884.1617603249997</v>
      </c>
      <c r="Y116" s="513">
        <v>121586.033285325</v>
      </c>
      <c r="Z116" s="513">
        <v>47.793252077564858</v>
      </c>
      <c r="AA116" s="513">
        <v>6882.2282991693392</v>
      </c>
      <c r="AB116" s="513">
        <v>34919.641002964694</v>
      </c>
      <c r="AC116" s="513">
        <v>11770.187152500001</v>
      </c>
      <c r="AD116" s="513">
        <v>175158.08973995902</v>
      </c>
      <c r="AE116" t="s">
        <v>1063</v>
      </c>
      <c r="AF116" s="512" t="s">
        <v>216</v>
      </c>
      <c r="AG116" s="513">
        <v>6444.0597641222248</v>
      </c>
      <c r="AH116" s="513">
        <v>0</v>
      </c>
      <c r="AI116" s="564" t="s">
        <v>287</v>
      </c>
      <c r="AJ116" s="513">
        <v>0</v>
      </c>
      <c r="AK116" s="564" t="s">
        <v>285</v>
      </c>
      <c r="AL116" s="513">
        <v>1762.9974826372127</v>
      </c>
      <c r="AM116" s="512" t="s">
        <v>288</v>
      </c>
      <c r="AN116" s="513">
        <v>2389.44</v>
      </c>
      <c r="AO116" s="707">
        <v>2</v>
      </c>
      <c r="AP116" s="565">
        <v>17453.400000000001</v>
      </c>
      <c r="AQ116" s="512" t="s">
        <v>285</v>
      </c>
      <c r="AR116" s="565">
        <v>1800</v>
      </c>
      <c r="AS116" s="512"/>
      <c r="AT116" s="565">
        <v>0</v>
      </c>
      <c r="AU116" s="512" t="s">
        <v>285</v>
      </c>
      <c r="AV116" s="565">
        <v>4000</v>
      </c>
      <c r="AW116" s="512" t="s">
        <v>285</v>
      </c>
      <c r="AX116" s="565">
        <v>17.88</v>
      </c>
      <c r="AY116" s="512" t="s">
        <v>285</v>
      </c>
      <c r="AZ116" s="565">
        <v>54.96</v>
      </c>
      <c r="BA116" s="512" t="s">
        <v>285</v>
      </c>
      <c r="BB116" s="565">
        <v>189.50001315525</v>
      </c>
      <c r="BC116" s="512" t="s">
        <v>285</v>
      </c>
      <c r="BD116" s="565">
        <v>235.40374305</v>
      </c>
      <c r="BE116" s="512" t="s">
        <v>285</v>
      </c>
      <c r="BF116" s="565">
        <v>72</v>
      </c>
      <c r="BG116" s="512">
        <v>500</v>
      </c>
      <c r="BH116" s="789" t="s">
        <v>1063</v>
      </c>
    </row>
    <row r="117" spans="1:60" ht="28.5">
      <c r="A117" s="712">
        <v>49</v>
      </c>
      <c r="B117" s="535" t="s">
        <v>867</v>
      </c>
      <c r="C117" s="616" t="s">
        <v>729</v>
      </c>
      <c r="D117" s="706" t="s">
        <v>943</v>
      </c>
      <c r="E117" s="703" t="s">
        <v>439</v>
      </c>
      <c r="F117" s="559">
        <v>80</v>
      </c>
      <c r="G117" s="560" t="s">
        <v>1063</v>
      </c>
      <c r="H117" s="560">
        <v>1</v>
      </c>
      <c r="I117" s="561">
        <v>113721.61499999999</v>
      </c>
      <c r="J117" s="707">
        <v>2018</v>
      </c>
      <c r="K117" s="562">
        <v>6</v>
      </c>
      <c r="L117" s="563">
        <v>1.4999999999999999E-2</v>
      </c>
      <c r="M117" s="513">
        <v>1705.8242249999998</v>
      </c>
      <c r="N117" s="714">
        <v>0.04</v>
      </c>
      <c r="O117" s="513">
        <v>4548.8645999999999</v>
      </c>
      <c r="P117" s="714"/>
      <c r="Q117" s="513">
        <v>0</v>
      </c>
      <c r="R117" s="714"/>
      <c r="S117" s="513">
        <v>0</v>
      </c>
      <c r="T117" s="513"/>
      <c r="U117" s="714"/>
      <c r="V117" s="513">
        <v>0</v>
      </c>
      <c r="W117" s="513">
        <v>119976.303825</v>
      </c>
      <c r="X117" s="513">
        <v>3959.2180262249994</v>
      </c>
      <c r="Y117" s="513">
        <v>123935.521851225</v>
      </c>
      <c r="Z117" s="513">
        <v>48.716793180512973</v>
      </c>
      <c r="AA117" s="513">
        <v>7015.2182179938682</v>
      </c>
      <c r="AB117" s="513">
        <v>35086.442181765931</v>
      </c>
      <c r="AC117" s="513">
        <v>11997.6303825</v>
      </c>
      <c r="AD117" s="513">
        <v>178034.81263348481</v>
      </c>
      <c r="AE117" t="s">
        <v>1063</v>
      </c>
      <c r="AF117" s="512" t="s">
        <v>216</v>
      </c>
      <c r="AG117" s="513">
        <v>6568.5826581149249</v>
      </c>
      <c r="AH117" s="513">
        <v>0</v>
      </c>
      <c r="AI117" s="564" t="s">
        <v>287</v>
      </c>
      <c r="AJ117" s="513">
        <v>0</v>
      </c>
      <c r="AK117" s="564" t="s">
        <v>285</v>
      </c>
      <c r="AL117" s="513">
        <v>1797.0650668427627</v>
      </c>
      <c r="AM117" s="512" t="s">
        <v>288</v>
      </c>
      <c r="AN117" s="513">
        <v>2389.44</v>
      </c>
      <c r="AO117" s="707">
        <v>2</v>
      </c>
      <c r="AP117" s="565">
        <v>17453.400000000001</v>
      </c>
      <c r="AQ117" s="512" t="s">
        <v>285</v>
      </c>
      <c r="AR117" s="565">
        <v>1800</v>
      </c>
      <c r="AS117" s="512"/>
      <c r="AT117" s="565">
        <v>0</v>
      </c>
      <c r="AU117" s="512" t="s">
        <v>285</v>
      </c>
      <c r="AV117" s="565">
        <v>4000</v>
      </c>
      <c r="AW117" s="512" t="s">
        <v>285</v>
      </c>
      <c r="AX117" s="565">
        <v>17.88</v>
      </c>
      <c r="AY117" s="512" t="s">
        <v>285</v>
      </c>
      <c r="AZ117" s="565">
        <v>54.96</v>
      </c>
      <c r="BA117" s="512" t="s">
        <v>285</v>
      </c>
      <c r="BB117" s="565">
        <v>193.16184915824999</v>
      </c>
      <c r="BC117" s="512" t="s">
        <v>285</v>
      </c>
      <c r="BD117" s="565">
        <v>239.95260765</v>
      </c>
      <c r="BE117" s="512" t="s">
        <v>285</v>
      </c>
      <c r="BF117" s="565">
        <v>72</v>
      </c>
      <c r="BG117" s="512">
        <v>500</v>
      </c>
      <c r="BH117" s="789" t="s">
        <v>1063</v>
      </c>
    </row>
    <row r="118" spans="1:60" ht="28.5">
      <c r="A118" s="712">
        <v>50</v>
      </c>
      <c r="B118" s="535" t="s">
        <v>867</v>
      </c>
      <c r="C118" s="616" t="s">
        <v>729</v>
      </c>
      <c r="D118" s="706" t="s">
        <v>944</v>
      </c>
      <c r="E118" s="703" t="s">
        <v>439</v>
      </c>
      <c r="F118" s="559">
        <v>80</v>
      </c>
      <c r="G118" s="560" t="s">
        <v>1063</v>
      </c>
      <c r="H118" s="560">
        <v>1</v>
      </c>
      <c r="I118" s="561">
        <v>113721.61499999999</v>
      </c>
      <c r="J118" s="707">
        <v>2018</v>
      </c>
      <c r="K118" s="562">
        <v>6</v>
      </c>
      <c r="L118" s="563">
        <v>1.4999999999999999E-2</v>
      </c>
      <c r="M118" s="513">
        <v>1705.8242249999998</v>
      </c>
      <c r="N118" s="714">
        <v>0.02</v>
      </c>
      <c r="O118" s="513">
        <v>2274.4322999999999</v>
      </c>
      <c r="P118" s="714"/>
      <c r="Q118" s="513">
        <v>0</v>
      </c>
      <c r="R118" s="714"/>
      <c r="S118" s="513">
        <v>0</v>
      </c>
      <c r="T118" s="513"/>
      <c r="U118" s="714"/>
      <c r="V118" s="513">
        <v>0</v>
      </c>
      <c r="W118" s="513">
        <v>117701.871525</v>
      </c>
      <c r="X118" s="513">
        <v>3884.1617603249997</v>
      </c>
      <c r="Y118" s="513">
        <v>121586.033285325</v>
      </c>
      <c r="Z118" s="513">
        <v>47.793252077564858</v>
      </c>
      <c r="AA118" s="513">
        <v>6882.2282991693392</v>
      </c>
      <c r="AB118" s="513">
        <v>39959.641002964694</v>
      </c>
      <c r="AC118" s="513">
        <v>11770.187152500001</v>
      </c>
      <c r="AD118" s="513">
        <v>180198.08973995902</v>
      </c>
      <c r="AE118" t="s">
        <v>1063</v>
      </c>
      <c r="AF118" s="512" t="s">
        <v>216</v>
      </c>
      <c r="AG118" s="513">
        <v>6444.0597641222248</v>
      </c>
      <c r="AH118" s="513">
        <v>0</v>
      </c>
      <c r="AI118" s="564" t="s">
        <v>287</v>
      </c>
      <c r="AJ118" s="513">
        <v>0</v>
      </c>
      <c r="AK118" s="564" t="s">
        <v>285</v>
      </c>
      <c r="AL118" s="513">
        <v>1762.9974826372127</v>
      </c>
      <c r="AM118" s="512" t="s">
        <v>288</v>
      </c>
      <c r="AN118" s="513">
        <v>2389.44</v>
      </c>
      <c r="AO118" s="707">
        <v>5</v>
      </c>
      <c r="AP118" s="565">
        <v>22493.4</v>
      </c>
      <c r="AQ118" s="512" t="s">
        <v>285</v>
      </c>
      <c r="AR118" s="565">
        <v>1800</v>
      </c>
      <c r="AS118" s="512"/>
      <c r="AT118" s="565">
        <v>0</v>
      </c>
      <c r="AU118" s="512" t="s">
        <v>285</v>
      </c>
      <c r="AV118" s="565">
        <v>4000</v>
      </c>
      <c r="AW118" s="512" t="s">
        <v>285</v>
      </c>
      <c r="AX118" s="565">
        <v>17.88</v>
      </c>
      <c r="AY118" s="512" t="s">
        <v>285</v>
      </c>
      <c r="AZ118" s="565">
        <v>54.96</v>
      </c>
      <c r="BA118" s="512" t="s">
        <v>285</v>
      </c>
      <c r="BB118" s="565">
        <v>189.50001315525</v>
      </c>
      <c r="BC118" s="512" t="s">
        <v>285</v>
      </c>
      <c r="BD118" s="565">
        <v>235.40374305</v>
      </c>
      <c r="BE118" s="512" t="s">
        <v>285</v>
      </c>
      <c r="BF118" s="565">
        <v>72</v>
      </c>
      <c r="BG118" s="512">
        <v>500</v>
      </c>
      <c r="BH118" s="789" t="s">
        <v>1063</v>
      </c>
    </row>
    <row r="119" spans="1:60" ht="28.5">
      <c r="A119" s="712">
        <v>51</v>
      </c>
      <c r="B119" s="535" t="s">
        <v>867</v>
      </c>
      <c r="C119" s="616" t="s">
        <v>729</v>
      </c>
      <c r="D119" s="706" t="s">
        <v>945</v>
      </c>
      <c r="E119" s="703" t="s">
        <v>439</v>
      </c>
      <c r="F119" s="559">
        <v>80</v>
      </c>
      <c r="G119" s="560" t="s">
        <v>1063</v>
      </c>
      <c r="H119" s="560">
        <v>1</v>
      </c>
      <c r="I119" s="561">
        <v>113721.61499999999</v>
      </c>
      <c r="J119" s="707">
        <v>2011</v>
      </c>
      <c r="K119" s="562">
        <v>13</v>
      </c>
      <c r="L119" s="563">
        <v>0.03</v>
      </c>
      <c r="M119" s="513">
        <v>3411.6484499999997</v>
      </c>
      <c r="N119" s="714">
        <v>0.02</v>
      </c>
      <c r="O119" s="513">
        <v>2274.4322999999999</v>
      </c>
      <c r="P119" s="714">
        <v>0.02</v>
      </c>
      <c r="Q119" s="513">
        <v>2274.4322999999999</v>
      </c>
      <c r="R119" s="714"/>
      <c r="S119" s="513">
        <v>0</v>
      </c>
      <c r="T119" s="513"/>
      <c r="U119" s="714"/>
      <c r="V119" s="513">
        <v>0</v>
      </c>
      <c r="W119" s="513">
        <v>121682.12804999998</v>
      </c>
      <c r="X119" s="513">
        <v>4015.5102256499995</v>
      </c>
      <c r="Y119" s="513">
        <v>125697.63827564998</v>
      </c>
      <c r="Z119" s="513">
        <v>49.409449007724049</v>
      </c>
      <c r="AA119" s="513">
        <v>7114.9606571122631</v>
      </c>
      <c r="AB119" s="513">
        <v>42901.983065866872</v>
      </c>
      <c r="AC119" s="513">
        <v>12168.212804999999</v>
      </c>
      <c r="AD119" s="513">
        <v>187882.79480362911</v>
      </c>
      <c r="AE119" t="s">
        <v>1063</v>
      </c>
      <c r="AF119" s="512" t="s">
        <v>216</v>
      </c>
      <c r="AG119" s="513">
        <v>6661.9748286094491</v>
      </c>
      <c r="AH119" s="513">
        <v>0</v>
      </c>
      <c r="AI119" s="564" t="s">
        <v>287</v>
      </c>
      <c r="AJ119" s="513">
        <v>0</v>
      </c>
      <c r="AK119" s="564" t="s">
        <v>285</v>
      </c>
      <c r="AL119" s="513">
        <v>1822.6157549969248</v>
      </c>
      <c r="AM119" s="512" t="s">
        <v>288</v>
      </c>
      <c r="AN119" s="513">
        <v>2389.44</v>
      </c>
      <c r="AO119" s="707">
        <v>6</v>
      </c>
      <c r="AP119" s="565">
        <v>25143.840000000004</v>
      </c>
      <c r="AQ119" s="512" t="s">
        <v>285</v>
      </c>
      <c r="AR119" s="565">
        <v>1800</v>
      </c>
      <c r="AS119" s="512"/>
      <c r="AT119" s="565">
        <v>0</v>
      </c>
      <c r="AU119" s="512" t="s">
        <v>285</v>
      </c>
      <c r="AV119" s="565">
        <v>4000</v>
      </c>
      <c r="AW119" s="512" t="s">
        <v>285</v>
      </c>
      <c r="AX119" s="565">
        <v>17.88</v>
      </c>
      <c r="AY119" s="512" t="s">
        <v>285</v>
      </c>
      <c r="AZ119" s="565">
        <v>54.96</v>
      </c>
      <c r="BA119" s="512" t="s">
        <v>285</v>
      </c>
      <c r="BB119" s="565">
        <v>195.90822616049999</v>
      </c>
      <c r="BC119" s="512" t="s">
        <v>285</v>
      </c>
      <c r="BD119" s="565">
        <v>243.36425609999998</v>
      </c>
      <c r="BE119" s="512" t="s">
        <v>285</v>
      </c>
      <c r="BF119" s="565">
        <v>72</v>
      </c>
      <c r="BG119" s="512">
        <v>500</v>
      </c>
      <c r="BH119" s="789" t="s">
        <v>1063</v>
      </c>
    </row>
    <row r="120" spans="1:60" ht="28.5">
      <c r="A120" s="712">
        <v>52</v>
      </c>
      <c r="B120" s="535" t="s">
        <v>867</v>
      </c>
      <c r="C120" s="616" t="s">
        <v>729</v>
      </c>
      <c r="D120" s="706" t="s">
        <v>946</v>
      </c>
      <c r="E120" s="703" t="s">
        <v>439</v>
      </c>
      <c r="F120" s="559">
        <v>80</v>
      </c>
      <c r="G120" s="560" t="s">
        <v>1063</v>
      </c>
      <c r="H120" s="560">
        <v>1</v>
      </c>
      <c r="I120" s="561">
        <v>113721.61499999999</v>
      </c>
      <c r="J120" s="707">
        <v>1993</v>
      </c>
      <c r="K120" s="562">
        <v>31</v>
      </c>
      <c r="L120" s="563">
        <v>0.06</v>
      </c>
      <c r="M120" s="513">
        <v>6823.2968999999994</v>
      </c>
      <c r="N120" s="714"/>
      <c r="O120" s="513">
        <v>0</v>
      </c>
      <c r="P120" s="714"/>
      <c r="Q120" s="513">
        <v>0</v>
      </c>
      <c r="R120" s="714"/>
      <c r="S120" s="513">
        <v>0</v>
      </c>
      <c r="T120" s="513"/>
      <c r="U120" s="714"/>
      <c r="V120" s="513">
        <v>0</v>
      </c>
      <c r="W120" s="513">
        <v>120544.91189999999</v>
      </c>
      <c r="X120" s="513">
        <v>3977.9820926999992</v>
      </c>
      <c r="Y120" s="513">
        <v>124522.89399269999</v>
      </c>
      <c r="Z120" s="513">
        <v>48.947678456249996</v>
      </c>
      <c r="AA120" s="513">
        <v>7048.4656976999995</v>
      </c>
      <c r="AB120" s="513">
        <v>23664.102476466251</v>
      </c>
      <c r="AC120" s="513">
        <v>12054.491190000001</v>
      </c>
      <c r="AD120" s="513">
        <v>167289.95335686623</v>
      </c>
      <c r="AE120" t="s">
        <v>1063</v>
      </c>
      <c r="AF120" s="512" t="s">
        <v>216</v>
      </c>
      <c r="AG120" s="513">
        <v>6599.713381613099</v>
      </c>
      <c r="AH120" s="513">
        <v>0</v>
      </c>
      <c r="AI120" s="564" t="s">
        <v>287</v>
      </c>
      <c r="AJ120" s="513">
        <v>0</v>
      </c>
      <c r="AK120" s="564" t="s">
        <v>285</v>
      </c>
      <c r="AL120" s="513">
        <v>1805.5819628941499</v>
      </c>
      <c r="AM120" s="512" t="s">
        <v>288</v>
      </c>
      <c r="AN120" s="513">
        <v>2389.44</v>
      </c>
      <c r="AO120" s="707">
        <v>1</v>
      </c>
      <c r="AP120" s="565">
        <v>7989.36</v>
      </c>
      <c r="AQ120" s="512" t="s">
        <v>285</v>
      </c>
      <c r="AR120" s="565">
        <v>1800</v>
      </c>
      <c r="AS120" s="512" t="s">
        <v>285</v>
      </c>
      <c r="AT120" s="565">
        <v>2000</v>
      </c>
      <c r="AU120" s="512"/>
      <c r="AV120" s="565">
        <v>0</v>
      </c>
      <c r="AW120" s="512" t="s">
        <v>285</v>
      </c>
      <c r="AX120" s="565">
        <v>17.88</v>
      </c>
      <c r="AY120" s="512" t="s">
        <v>285</v>
      </c>
      <c r="AZ120" s="565">
        <v>54.96</v>
      </c>
      <c r="BA120" s="512" t="s">
        <v>285</v>
      </c>
      <c r="BB120" s="565">
        <v>194.07730815900001</v>
      </c>
      <c r="BC120" s="512" t="s">
        <v>285</v>
      </c>
      <c r="BD120" s="565">
        <v>241.08982379999998</v>
      </c>
      <c r="BE120" s="512" t="s">
        <v>285</v>
      </c>
      <c r="BF120" s="565">
        <v>72</v>
      </c>
      <c r="BG120" s="512">
        <v>500</v>
      </c>
      <c r="BH120" s="789" t="s">
        <v>1063</v>
      </c>
    </row>
    <row r="121" spans="1:60" ht="28.5">
      <c r="A121" s="712">
        <v>53</v>
      </c>
      <c r="B121" s="535" t="s">
        <v>867</v>
      </c>
      <c r="C121" s="616" t="s">
        <v>729</v>
      </c>
      <c r="D121" s="706" t="s">
        <v>947</v>
      </c>
      <c r="E121" s="703" t="s">
        <v>439</v>
      </c>
      <c r="F121" s="559">
        <v>80</v>
      </c>
      <c r="G121" s="560" t="s">
        <v>1063</v>
      </c>
      <c r="H121" s="560">
        <v>1</v>
      </c>
      <c r="I121" s="561">
        <v>113721.61499999999</v>
      </c>
      <c r="J121" s="707">
        <v>2015</v>
      </c>
      <c r="K121" s="562">
        <v>9</v>
      </c>
      <c r="L121" s="563">
        <v>1.4999999999999999E-2</v>
      </c>
      <c r="M121" s="513">
        <v>1705.8242249999998</v>
      </c>
      <c r="N121" s="714"/>
      <c r="O121" s="513">
        <v>0</v>
      </c>
      <c r="P121" s="714"/>
      <c r="Q121" s="513">
        <v>0</v>
      </c>
      <c r="R121" s="714"/>
      <c r="S121" s="513">
        <v>0</v>
      </c>
      <c r="T121" s="513"/>
      <c r="U121" s="714"/>
      <c r="V121" s="513">
        <v>0</v>
      </c>
      <c r="W121" s="513">
        <v>115427.43922499999</v>
      </c>
      <c r="X121" s="513">
        <v>3809.1054944249995</v>
      </c>
      <c r="Y121" s="513">
        <v>119236.544719425</v>
      </c>
      <c r="Z121" s="513">
        <v>46.869710974616744</v>
      </c>
      <c r="AA121" s="513">
        <v>6749.238380344812</v>
      </c>
      <c r="AB121" s="513">
        <v>30328.799824163441</v>
      </c>
      <c r="AC121" s="513">
        <v>11542.7439225</v>
      </c>
      <c r="AD121" s="513">
        <v>167857.32684643325</v>
      </c>
      <c r="AE121" t="s">
        <v>1063</v>
      </c>
      <c r="AF121" s="512" t="s">
        <v>216</v>
      </c>
      <c r="AG121" s="513">
        <v>6319.5368701295247</v>
      </c>
      <c r="AH121" s="513">
        <v>0</v>
      </c>
      <c r="AI121" s="564" t="s">
        <v>287</v>
      </c>
      <c r="AJ121" s="513">
        <v>0</v>
      </c>
      <c r="AK121" s="564" t="s">
        <v>285</v>
      </c>
      <c r="AL121" s="513">
        <v>1728.9298984316627</v>
      </c>
      <c r="AM121" s="512" t="s">
        <v>288</v>
      </c>
      <c r="AN121" s="513">
        <v>2389.44</v>
      </c>
      <c r="AO121" s="707">
        <v>3</v>
      </c>
      <c r="AP121" s="565">
        <v>13029.36</v>
      </c>
      <c r="AQ121" s="512" t="s">
        <v>285</v>
      </c>
      <c r="AR121" s="565">
        <v>1800</v>
      </c>
      <c r="AS121" s="512"/>
      <c r="AT121" s="565">
        <v>0</v>
      </c>
      <c r="AU121" s="512" t="s">
        <v>285</v>
      </c>
      <c r="AV121" s="565">
        <v>4000</v>
      </c>
      <c r="AW121" s="512" t="s">
        <v>285</v>
      </c>
      <c r="AX121" s="565">
        <v>17.88</v>
      </c>
      <c r="AY121" s="512" t="s">
        <v>285</v>
      </c>
      <c r="AZ121" s="565">
        <v>54.96</v>
      </c>
      <c r="BA121" s="512" t="s">
        <v>285</v>
      </c>
      <c r="BB121" s="565">
        <v>185.83817715225001</v>
      </c>
      <c r="BC121" s="512" t="s">
        <v>285</v>
      </c>
      <c r="BD121" s="565">
        <v>230.85487845</v>
      </c>
      <c r="BE121" s="512" t="s">
        <v>285</v>
      </c>
      <c r="BF121" s="565">
        <v>72</v>
      </c>
      <c r="BG121" s="512">
        <v>500</v>
      </c>
      <c r="BH121" s="789" t="s">
        <v>1063</v>
      </c>
    </row>
    <row r="122" spans="1:60" ht="28.5">
      <c r="A122" s="712">
        <v>54</v>
      </c>
      <c r="B122" s="535" t="s">
        <v>867</v>
      </c>
      <c r="C122" s="616" t="s">
        <v>729</v>
      </c>
      <c r="D122" s="706" t="s">
        <v>948</v>
      </c>
      <c r="E122" s="703" t="s">
        <v>439</v>
      </c>
      <c r="F122" s="559">
        <v>80</v>
      </c>
      <c r="G122" s="560" t="s">
        <v>1063</v>
      </c>
      <c r="H122" s="560">
        <v>1</v>
      </c>
      <c r="I122" s="561">
        <v>113721.61499999999</v>
      </c>
      <c r="J122" s="707">
        <v>2018</v>
      </c>
      <c r="K122" s="562">
        <v>6</v>
      </c>
      <c r="L122" s="563">
        <v>1.4999999999999999E-2</v>
      </c>
      <c r="M122" s="513">
        <v>1705.8242249999998</v>
      </c>
      <c r="N122" s="714">
        <v>0.04</v>
      </c>
      <c r="O122" s="513">
        <v>4548.8645999999999</v>
      </c>
      <c r="P122" s="714"/>
      <c r="Q122" s="513">
        <v>0</v>
      </c>
      <c r="R122" s="714"/>
      <c r="S122" s="513">
        <v>0</v>
      </c>
      <c r="T122" s="513"/>
      <c r="U122" s="714"/>
      <c r="V122" s="513">
        <v>0</v>
      </c>
      <c r="W122" s="513">
        <v>119976.303825</v>
      </c>
      <c r="X122" s="513">
        <v>3959.2180262249994</v>
      </c>
      <c r="Y122" s="513">
        <v>123935.521851225</v>
      </c>
      <c r="Z122" s="513">
        <v>48.716793180512973</v>
      </c>
      <c r="AA122" s="513">
        <v>7015.2182179938682</v>
      </c>
      <c r="AB122" s="513">
        <v>33313.082181765938</v>
      </c>
      <c r="AC122" s="513">
        <v>11997.6303825</v>
      </c>
      <c r="AD122" s="513">
        <v>176261.45263348482</v>
      </c>
      <c r="AE122" t="s">
        <v>1063</v>
      </c>
      <c r="AF122" s="512" t="s">
        <v>216</v>
      </c>
      <c r="AG122" s="513">
        <v>6568.5826581149249</v>
      </c>
      <c r="AH122" s="513">
        <v>0</v>
      </c>
      <c r="AI122" s="564" t="s">
        <v>287</v>
      </c>
      <c r="AJ122" s="513">
        <v>0</v>
      </c>
      <c r="AK122" s="564" t="s">
        <v>285</v>
      </c>
      <c r="AL122" s="513">
        <v>1797.0650668427627</v>
      </c>
      <c r="AM122" s="512" t="s">
        <v>288</v>
      </c>
      <c r="AN122" s="513">
        <v>2389.44</v>
      </c>
      <c r="AO122" s="707">
        <v>4</v>
      </c>
      <c r="AP122" s="565">
        <v>15680.04</v>
      </c>
      <c r="AQ122" s="512" t="s">
        <v>285</v>
      </c>
      <c r="AR122" s="565">
        <v>1800</v>
      </c>
      <c r="AS122" s="512"/>
      <c r="AT122" s="565">
        <v>0</v>
      </c>
      <c r="AU122" s="512" t="s">
        <v>285</v>
      </c>
      <c r="AV122" s="565">
        <v>4000</v>
      </c>
      <c r="AW122" s="512" t="s">
        <v>285</v>
      </c>
      <c r="AX122" s="565">
        <v>17.88</v>
      </c>
      <c r="AY122" s="512" t="s">
        <v>285</v>
      </c>
      <c r="AZ122" s="565">
        <v>54.96</v>
      </c>
      <c r="BA122" s="512" t="s">
        <v>285</v>
      </c>
      <c r="BB122" s="565">
        <v>193.16184915824999</v>
      </c>
      <c r="BC122" s="512" t="s">
        <v>285</v>
      </c>
      <c r="BD122" s="565">
        <v>239.95260765</v>
      </c>
      <c r="BE122" s="512" t="s">
        <v>285</v>
      </c>
      <c r="BF122" s="565">
        <v>72</v>
      </c>
      <c r="BG122" s="512">
        <v>500</v>
      </c>
      <c r="BH122" s="789" t="s">
        <v>1063</v>
      </c>
    </row>
    <row r="123" spans="1:60" ht="28.5">
      <c r="A123" s="712">
        <v>55</v>
      </c>
      <c r="B123" s="535" t="s">
        <v>867</v>
      </c>
      <c r="C123" s="616" t="s">
        <v>729</v>
      </c>
      <c r="D123" s="706" t="s">
        <v>949</v>
      </c>
      <c r="E123" s="703" t="s">
        <v>439</v>
      </c>
      <c r="F123" s="559">
        <v>80</v>
      </c>
      <c r="G123" s="560" t="s">
        <v>1063</v>
      </c>
      <c r="H123" s="560">
        <v>1</v>
      </c>
      <c r="I123" s="561">
        <v>113721.61499999999</v>
      </c>
      <c r="J123" s="707">
        <v>2017</v>
      </c>
      <c r="K123" s="562">
        <v>7</v>
      </c>
      <c r="L123" s="563">
        <v>1.4999999999999999E-2</v>
      </c>
      <c r="M123" s="513">
        <v>1705.8242249999998</v>
      </c>
      <c r="N123" s="714">
        <v>0.04</v>
      </c>
      <c r="O123" s="513">
        <v>4548.8645999999999</v>
      </c>
      <c r="P123" s="714"/>
      <c r="Q123" s="513">
        <v>0</v>
      </c>
      <c r="R123" s="714"/>
      <c r="S123" s="513">
        <v>0</v>
      </c>
      <c r="T123" s="513"/>
      <c r="U123" s="714"/>
      <c r="V123" s="513">
        <v>0</v>
      </c>
      <c r="W123" s="513">
        <v>119976.303825</v>
      </c>
      <c r="X123" s="513">
        <v>3959.2180262249994</v>
      </c>
      <c r="Y123" s="513">
        <v>123935.521851225</v>
      </c>
      <c r="Z123" s="513">
        <v>48.716793180512973</v>
      </c>
      <c r="AA123" s="513">
        <v>7015.2182179938682</v>
      </c>
      <c r="AB123" s="513">
        <v>42776.882181765934</v>
      </c>
      <c r="AC123" s="513">
        <v>11997.6303825</v>
      </c>
      <c r="AD123" s="513">
        <v>185725.25263348481</v>
      </c>
      <c r="AE123" t="s">
        <v>1063</v>
      </c>
      <c r="AF123" s="512" t="s">
        <v>216</v>
      </c>
      <c r="AG123" s="513">
        <v>6568.5826581149249</v>
      </c>
      <c r="AH123" s="513">
        <v>0</v>
      </c>
      <c r="AI123" s="564" t="s">
        <v>287</v>
      </c>
      <c r="AJ123" s="513">
        <v>0</v>
      </c>
      <c r="AK123" s="564" t="s">
        <v>285</v>
      </c>
      <c r="AL123" s="513">
        <v>1797.0650668427627</v>
      </c>
      <c r="AM123" s="512" t="s">
        <v>288</v>
      </c>
      <c r="AN123" s="513">
        <v>2389.44</v>
      </c>
      <c r="AO123" s="707">
        <v>6</v>
      </c>
      <c r="AP123" s="565">
        <v>25143.840000000004</v>
      </c>
      <c r="AQ123" s="512" t="s">
        <v>285</v>
      </c>
      <c r="AR123" s="565">
        <v>1800</v>
      </c>
      <c r="AS123" s="512"/>
      <c r="AT123" s="565">
        <v>0</v>
      </c>
      <c r="AU123" s="512" t="s">
        <v>285</v>
      </c>
      <c r="AV123" s="565">
        <v>4000</v>
      </c>
      <c r="AW123" s="512" t="s">
        <v>285</v>
      </c>
      <c r="AX123" s="565">
        <v>17.88</v>
      </c>
      <c r="AY123" s="512" t="s">
        <v>285</v>
      </c>
      <c r="AZ123" s="565">
        <v>54.96</v>
      </c>
      <c r="BA123" s="512" t="s">
        <v>285</v>
      </c>
      <c r="BB123" s="565">
        <v>193.16184915824999</v>
      </c>
      <c r="BC123" s="512" t="s">
        <v>285</v>
      </c>
      <c r="BD123" s="565">
        <v>239.95260765</v>
      </c>
      <c r="BE123" s="512" t="s">
        <v>285</v>
      </c>
      <c r="BF123" s="565">
        <v>72</v>
      </c>
      <c r="BG123" s="512">
        <v>500</v>
      </c>
      <c r="BH123" s="789" t="s">
        <v>1063</v>
      </c>
    </row>
    <row r="124" spans="1:60" ht="28.5">
      <c r="A124" s="712">
        <v>56</v>
      </c>
      <c r="B124" s="535" t="s">
        <v>867</v>
      </c>
      <c r="C124" s="616" t="s">
        <v>729</v>
      </c>
      <c r="D124" s="706" t="s">
        <v>950</v>
      </c>
      <c r="E124" s="703" t="s">
        <v>439</v>
      </c>
      <c r="F124" s="559">
        <v>80</v>
      </c>
      <c r="G124" s="560" t="s">
        <v>1063</v>
      </c>
      <c r="H124" s="560">
        <v>1</v>
      </c>
      <c r="I124" s="561">
        <v>113721.61499999999</v>
      </c>
      <c r="J124" s="707">
        <v>1990</v>
      </c>
      <c r="K124" s="562">
        <v>34</v>
      </c>
      <c r="L124" s="563">
        <v>0.06</v>
      </c>
      <c r="M124" s="513">
        <v>6823.2968999999994</v>
      </c>
      <c r="N124" s="714"/>
      <c r="O124" s="513">
        <v>0</v>
      </c>
      <c r="P124" s="714"/>
      <c r="Q124" s="513">
        <v>0</v>
      </c>
      <c r="R124" s="714"/>
      <c r="S124" s="513">
        <v>0</v>
      </c>
      <c r="T124" s="513"/>
      <c r="U124" s="714"/>
      <c r="V124" s="513">
        <v>0</v>
      </c>
      <c r="W124" s="513">
        <v>120544.91189999999</v>
      </c>
      <c r="X124" s="513">
        <v>3977.9820926999992</v>
      </c>
      <c r="Y124" s="513">
        <v>124522.89399269999</v>
      </c>
      <c r="Z124" s="513">
        <v>48.947678456249996</v>
      </c>
      <c r="AA124" s="513">
        <v>7048.4656976999995</v>
      </c>
      <c r="AB124" s="513">
        <v>23664.102476466251</v>
      </c>
      <c r="AC124" s="513">
        <v>12054.491190000001</v>
      </c>
      <c r="AD124" s="513">
        <v>167289.95335686623</v>
      </c>
      <c r="AE124" t="s">
        <v>1063</v>
      </c>
      <c r="AF124" s="512" t="s">
        <v>216</v>
      </c>
      <c r="AG124" s="513">
        <v>6599.713381613099</v>
      </c>
      <c r="AH124" s="513">
        <v>0</v>
      </c>
      <c r="AI124" s="564" t="s">
        <v>287</v>
      </c>
      <c r="AJ124" s="513">
        <v>0</v>
      </c>
      <c r="AK124" s="564" t="s">
        <v>285</v>
      </c>
      <c r="AL124" s="513">
        <v>1805.5819628941499</v>
      </c>
      <c r="AM124" s="512" t="s">
        <v>288</v>
      </c>
      <c r="AN124" s="513">
        <v>2389.44</v>
      </c>
      <c r="AO124" s="707">
        <v>1</v>
      </c>
      <c r="AP124" s="565">
        <v>7989.36</v>
      </c>
      <c r="AQ124" s="512" t="s">
        <v>285</v>
      </c>
      <c r="AR124" s="565">
        <v>1800</v>
      </c>
      <c r="AS124" s="512" t="s">
        <v>285</v>
      </c>
      <c r="AT124" s="565">
        <v>2000</v>
      </c>
      <c r="AU124" s="512"/>
      <c r="AV124" s="565">
        <v>0</v>
      </c>
      <c r="AW124" s="512" t="s">
        <v>285</v>
      </c>
      <c r="AX124" s="565">
        <v>17.88</v>
      </c>
      <c r="AY124" s="512" t="s">
        <v>285</v>
      </c>
      <c r="AZ124" s="565">
        <v>54.96</v>
      </c>
      <c r="BA124" s="512" t="s">
        <v>285</v>
      </c>
      <c r="BB124" s="565">
        <v>194.07730815900001</v>
      </c>
      <c r="BC124" s="512" t="s">
        <v>285</v>
      </c>
      <c r="BD124" s="565">
        <v>241.08982379999998</v>
      </c>
      <c r="BE124" s="512" t="s">
        <v>285</v>
      </c>
      <c r="BF124" s="565">
        <v>72</v>
      </c>
      <c r="BG124" s="512">
        <v>500</v>
      </c>
      <c r="BH124" s="789" t="s">
        <v>1063</v>
      </c>
    </row>
    <row r="125" spans="1:60" ht="28.5">
      <c r="A125" s="712">
        <v>57</v>
      </c>
      <c r="B125" s="535" t="s">
        <v>867</v>
      </c>
      <c r="C125" s="616" t="s">
        <v>729</v>
      </c>
      <c r="D125" s="706" t="s">
        <v>951</v>
      </c>
      <c r="E125" s="703" t="s">
        <v>439</v>
      </c>
      <c r="F125" s="559">
        <v>80</v>
      </c>
      <c r="G125" s="560" t="s">
        <v>1063</v>
      </c>
      <c r="H125" s="560">
        <v>1</v>
      </c>
      <c r="I125" s="561">
        <v>113721.61499999999</v>
      </c>
      <c r="J125" s="707">
        <v>2008</v>
      </c>
      <c r="K125" s="562">
        <v>16</v>
      </c>
      <c r="L125" s="563">
        <v>0.04</v>
      </c>
      <c r="M125" s="513">
        <v>4548.8645999999999</v>
      </c>
      <c r="N125" s="714"/>
      <c r="O125" s="513">
        <v>0</v>
      </c>
      <c r="P125" s="714"/>
      <c r="Q125" s="513">
        <v>0</v>
      </c>
      <c r="R125" s="714">
        <v>0.02</v>
      </c>
      <c r="S125" s="513">
        <v>2274.4322999999999</v>
      </c>
      <c r="T125" s="513"/>
      <c r="U125" s="714"/>
      <c r="V125" s="513">
        <v>0</v>
      </c>
      <c r="W125" s="513">
        <v>120544.91189999999</v>
      </c>
      <c r="X125" s="513">
        <v>3977.9820926999992</v>
      </c>
      <c r="Y125" s="513">
        <v>124522.89399269999</v>
      </c>
      <c r="Z125" s="513">
        <v>48.947678456249996</v>
      </c>
      <c r="AA125" s="513">
        <v>7048.4656976999995</v>
      </c>
      <c r="AB125" s="513">
        <v>33354.782476466251</v>
      </c>
      <c r="AC125" s="513">
        <v>12054.491190000001</v>
      </c>
      <c r="AD125" s="513">
        <v>176980.63335686622</v>
      </c>
      <c r="AE125" t="s">
        <v>1063</v>
      </c>
      <c r="AF125" s="512" t="s">
        <v>216</v>
      </c>
      <c r="AG125" s="513">
        <v>6599.713381613099</v>
      </c>
      <c r="AH125" s="513">
        <v>0</v>
      </c>
      <c r="AI125" s="564" t="s">
        <v>287</v>
      </c>
      <c r="AJ125" s="513">
        <v>0</v>
      </c>
      <c r="AK125" s="564" t="s">
        <v>285</v>
      </c>
      <c r="AL125" s="513">
        <v>1805.5819628941499</v>
      </c>
      <c r="AM125" s="512" t="s">
        <v>288</v>
      </c>
      <c r="AN125" s="513">
        <v>2389.44</v>
      </c>
      <c r="AO125" s="707">
        <v>4</v>
      </c>
      <c r="AP125" s="565">
        <v>15680.04</v>
      </c>
      <c r="AQ125" s="512" t="s">
        <v>285</v>
      </c>
      <c r="AR125" s="565">
        <v>1800</v>
      </c>
      <c r="AS125" s="512"/>
      <c r="AT125" s="565">
        <v>0</v>
      </c>
      <c r="AU125" s="512" t="s">
        <v>285</v>
      </c>
      <c r="AV125" s="565">
        <v>4000</v>
      </c>
      <c r="AW125" s="512" t="s">
        <v>285</v>
      </c>
      <c r="AX125" s="565">
        <v>17.88</v>
      </c>
      <c r="AY125" s="512" t="s">
        <v>285</v>
      </c>
      <c r="AZ125" s="565">
        <v>54.96</v>
      </c>
      <c r="BA125" s="512" t="s">
        <v>285</v>
      </c>
      <c r="BB125" s="565">
        <v>194.07730815900001</v>
      </c>
      <c r="BC125" s="512" t="s">
        <v>285</v>
      </c>
      <c r="BD125" s="565">
        <v>241.08982379999998</v>
      </c>
      <c r="BE125" s="512" t="s">
        <v>285</v>
      </c>
      <c r="BF125" s="565">
        <v>72</v>
      </c>
      <c r="BG125" s="512">
        <v>500</v>
      </c>
      <c r="BH125" s="789" t="s">
        <v>1063</v>
      </c>
    </row>
    <row r="126" spans="1:60" ht="28.5">
      <c r="A126" s="712">
        <v>58</v>
      </c>
      <c r="B126" s="535" t="s">
        <v>867</v>
      </c>
      <c r="C126" s="616" t="s">
        <v>729</v>
      </c>
      <c r="D126" s="706" t="s">
        <v>952</v>
      </c>
      <c r="E126" s="703" t="s">
        <v>439</v>
      </c>
      <c r="F126" s="559">
        <v>80</v>
      </c>
      <c r="G126" s="560" t="s">
        <v>1063</v>
      </c>
      <c r="H126" s="560">
        <v>1</v>
      </c>
      <c r="I126" s="561">
        <v>113721.61499999999</v>
      </c>
      <c r="J126" s="707">
        <v>2014</v>
      </c>
      <c r="K126" s="562">
        <v>10</v>
      </c>
      <c r="L126" s="563">
        <v>0.03</v>
      </c>
      <c r="M126" s="513">
        <v>3411.6484499999997</v>
      </c>
      <c r="N126" s="714"/>
      <c r="O126" s="513">
        <v>0</v>
      </c>
      <c r="P126" s="714"/>
      <c r="Q126" s="513">
        <v>0</v>
      </c>
      <c r="R126" s="714"/>
      <c r="S126" s="513">
        <v>0</v>
      </c>
      <c r="T126" s="513"/>
      <c r="U126" s="714"/>
      <c r="V126" s="513">
        <v>0</v>
      </c>
      <c r="W126" s="513">
        <v>117133.26344999998</v>
      </c>
      <c r="X126" s="513">
        <v>3865.3976938499991</v>
      </c>
      <c r="Y126" s="513">
        <v>120998.66114384998</v>
      </c>
      <c r="Z126" s="513">
        <v>47.562366801827821</v>
      </c>
      <c r="AA126" s="513">
        <v>6848.9808194632069</v>
      </c>
      <c r="AB126" s="513">
        <v>33104.580708264373</v>
      </c>
      <c r="AC126" s="513">
        <v>11713.326344999999</v>
      </c>
      <c r="AD126" s="513">
        <v>172665.54901657757</v>
      </c>
      <c r="AE126" t="s">
        <v>1063</v>
      </c>
      <c r="AF126" s="512" t="s">
        <v>216</v>
      </c>
      <c r="AG126" s="513">
        <v>6412.9290406240489</v>
      </c>
      <c r="AH126" s="513">
        <v>0</v>
      </c>
      <c r="AI126" s="564" t="s">
        <v>287</v>
      </c>
      <c r="AJ126" s="513">
        <v>0</v>
      </c>
      <c r="AK126" s="564" t="s">
        <v>285</v>
      </c>
      <c r="AL126" s="513">
        <v>1754.4805865858248</v>
      </c>
      <c r="AM126" s="512" t="s">
        <v>288</v>
      </c>
      <c r="AN126" s="513">
        <v>2389.44</v>
      </c>
      <c r="AO126" s="707">
        <v>4</v>
      </c>
      <c r="AP126" s="565">
        <v>15680.04</v>
      </c>
      <c r="AQ126" s="512" t="s">
        <v>285</v>
      </c>
      <c r="AR126" s="565">
        <v>1800</v>
      </c>
      <c r="AS126" s="512"/>
      <c r="AT126" s="565">
        <v>0</v>
      </c>
      <c r="AU126" s="512" t="s">
        <v>285</v>
      </c>
      <c r="AV126" s="565">
        <v>4000</v>
      </c>
      <c r="AW126" s="512" t="s">
        <v>285</v>
      </c>
      <c r="AX126" s="565">
        <v>17.88</v>
      </c>
      <c r="AY126" s="512" t="s">
        <v>285</v>
      </c>
      <c r="AZ126" s="565">
        <v>54.96</v>
      </c>
      <c r="BA126" s="512" t="s">
        <v>285</v>
      </c>
      <c r="BB126" s="565">
        <v>188.58455415449998</v>
      </c>
      <c r="BC126" s="512" t="s">
        <v>285</v>
      </c>
      <c r="BD126" s="565">
        <v>234.26652689999997</v>
      </c>
      <c r="BE126" s="512" t="s">
        <v>285</v>
      </c>
      <c r="BF126" s="565">
        <v>72</v>
      </c>
      <c r="BG126" s="512">
        <v>500</v>
      </c>
      <c r="BH126" s="789" t="s">
        <v>1063</v>
      </c>
    </row>
    <row r="127" spans="1:60" ht="28.5">
      <c r="A127" s="712">
        <v>59</v>
      </c>
      <c r="B127" s="535" t="s">
        <v>867</v>
      </c>
      <c r="C127" s="616" t="s">
        <v>729</v>
      </c>
      <c r="D127" s="706" t="s">
        <v>953</v>
      </c>
      <c r="E127" s="703" t="s">
        <v>439</v>
      </c>
      <c r="F127" s="559">
        <v>80</v>
      </c>
      <c r="G127" s="560" t="s">
        <v>1063</v>
      </c>
      <c r="H127" s="560">
        <v>1</v>
      </c>
      <c r="I127" s="561">
        <v>113721.61499999999</v>
      </c>
      <c r="J127" s="707">
        <v>2011</v>
      </c>
      <c r="K127" s="562">
        <v>13</v>
      </c>
      <c r="L127" s="563">
        <v>0.03</v>
      </c>
      <c r="M127" s="513">
        <v>3411.6484499999997</v>
      </c>
      <c r="N127" s="714"/>
      <c r="O127" s="513">
        <v>0</v>
      </c>
      <c r="P127" s="714"/>
      <c r="Q127" s="513">
        <v>0</v>
      </c>
      <c r="R127" s="714"/>
      <c r="S127" s="513">
        <v>0</v>
      </c>
      <c r="T127" s="513"/>
      <c r="U127" s="714"/>
      <c r="V127" s="513">
        <v>0</v>
      </c>
      <c r="W127" s="513">
        <v>117133.26344999998</v>
      </c>
      <c r="X127" s="513">
        <v>3865.3976938499991</v>
      </c>
      <c r="Y127" s="513">
        <v>120998.66114384998</v>
      </c>
      <c r="Z127" s="513">
        <v>47.562366801827821</v>
      </c>
      <c r="AA127" s="513">
        <v>6848.9808194632069</v>
      </c>
      <c r="AB127" s="513">
        <v>33104.580708264373</v>
      </c>
      <c r="AC127" s="513">
        <v>11713.326344999999</v>
      </c>
      <c r="AD127" s="513">
        <v>172665.54901657757</v>
      </c>
      <c r="AE127" t="s">
        <v>1063</v>
      </c>
      <c r="AF127" s="512" t="s">
        <v>216</v>
      </c>
      <c r="AG127" s="513">
        <v>6412.9290406240489</v>
      </c>
      <c r="AH127" s="513">
        <v>0</v>
      </c>
      <c r="AI127" s="564" t="s">
        <v>287</v>
      </c>
      <c r="AJ127" s="513">
        <v>0</v>
      </c>
      <c r="AK127" s="564" t="s">
        <v>285</v>
      </c>
      <c r="AL127" s="513">
        <v>1754.4805865858248</v>
      </c>
      <c r="AM127" s="512" t="s">
        <v>288</v>
      </c>
      <c r="AN127" s="513">
        <v>2389.44</v>
      </c>
      <c r="AO127" s="707">
        <v>4</v>
      </c>
      <c r="AP127" s="565">
        <v>15680.04</v>
      </c>
      <c r="AQ127" s="512" t="s">
        <v>285</v>
      </c>
      <c r="AR127" s="565">
        <v>1800</v>
      </c>
      <c r="AS127" s="512"/>
      <c r="AT127" s="565">
        <v>0</v>
      </c>
      <c r="AU127" s="512" t="s">
        <v>285</v>
      </c>
      <c r="AV127" s="565">
        <v>4000</v>
      </c>
      <c r="AW127" s="512" t="s">
        <v>285</v>
      </c>
      <c r="AX127" s="565">
        <v>17.88</v>
      </c>
      <c r="AY127" s="512" t="s">
        <v>285</v>
      </c>
      <c r="AZ127" s="565">
        <v>54.96</v>
      </c>
      <c r="BA127" s="512" t="s">
        <v>285</v>
      </c>
      <c r="BB127" s="565">
        <v>188.58455415449998</v>
      </c>
      <c r="BC127" s="512" t="s">
        <v>285</v>
      </c>
      <c r="BD127" s="565">
        <v>234.26652689999997</v>
      </c>
      <c r="BE127" s="512" t="s">
        <v>285</v>
      </c>
      <c r="BF127" s="565">
        <v>72</v>
      </c>
      <c r="BG127" s="512">
        <v>500</v>
      </c>
      <c r="BH127" s="789" t="s">
        <v>1063</v>
      </c>
    </row>
    <row r="128" spans="1:60" ht="28.5">
      <c r="A128" s="712">
        <v>60</v>
      </c>
      <c r="B128" s="535" t="s">
        <v>867</v>
      </c>
      <c r="C128" s="616" t="s">
        <v>729</v>
      </c>
      <c r="D128" s="706" t="s">
        <v>954</v>
      </c>
      <c r="E128" s="703" t="s">
        <v>439</v>
      </c>
      <c r="F128" s="559">
        <v>80</v>
      </c>
      <c r="G128" s="560" t="s">
        <v>1063</v>
      </c>
      <c r="H128" s="560">
        <v>1</v>
      </c>
      <c r="I128" s="561">
        <v>113721.61499999999</v>
      </c>
      <c r="J128" s="707">
        <v>2017</v>
      </c>
      <c r="K128" s="562">
        <v>7</v>
      </c>
      <c r="L128" s="563">
        <v>1.4999999999999999E-2</v>
      </c>
      <c r="M128" s="513">
        <v>1705.8242249999998</v>
      </c>
      <c r="N128" s="714">
        <v>0.04</v>
      </c>
      <c r="O128" s="513">
        <v>4548.8645999999999</v>
      </c>
      <c r="P128" s="714"/>
      <c r="Q128" s="513">
        <v>0</v>
      </c>
      <c r="R128" s="714"/>
      <c r="S128" s="513">
        <v>0</v>
      </c>
      <c r="T128" s="513"/>
      <c r="U128" s="714"/>
      <c r="V128" s="513">
        <v>0</v>
      </c>
      <c r="W128" s="513">
        <v>119976.303825</v>
      </c>
      <c r="X128" s="513">
        <v>3959.2180262249994</v>
      </c>
      <c r="Y128" s="513">
        <v>123935.521851225</v>
      </c>
      <c r="Z128" s="513">
        <v>48.716793180512973</v>
      </c>
      <c r="AA128" s="513">
        <v>7015.2182179938682</v>
      </c>
      <c r="AB128" s="513">
        <v>35086.442181765931</v>
      </c>
      <c r="AC128" s="513">
        <v>11997.6303825</v>
      </c>
      <c r="AD128" s="513">
        <v>178034.81263348481</v>
      </c>
      <c r="AE128" t="s">
        <v>1063</v>
      </c>
      <c r="AF128" s="512" t="s">
        <v>216</v>
      </c>
      <c r="AG128" s="513">
        <v>6568.5826581149249</v>
      </c>
      <c r="AH128" s="513">
        <v>0</v>
      </c>
      <c r="AI128" s="564" t="s">
        <v>287</v>
      </c>
      <c r="AJ128" s="513">
        <v>0</v>
      </c>
      <c r="AK128" s="564" t="s">
        <v>285</v>
      </c>
      <c r="AL128" s="513">
        <v>1797.0650668427627</v>
      </c>
      <c r="AM128" s="512" t="s">
        <v>288</v>
      </c>
      <c r="AN128" s="513">
        <v>2389.44</v>
      </c>
      <c r="AO128" s="707">
        <v>2</v>
      </c>
      <c r="AP128" s="565">
        <v>17453.400000000001</v>
      </c>
      <c r="AQ128" s="512" t="s">
        <v>285</v>
      </c>
      <c r="AR128" s="565">
        <v>1800</v>
      </c>
      <c r="AS128" s="512"/>
      <c r="AT128" s="565">
        <v>0</v>
      </c>
      <c r="AU128" s="512" t="s">
        <v>285</v>
      </c>
      <c r="AV128" s="565">
        <v>4000</v>
      </c>
      <c r="AW128" s="512" t="s">
        <v>285</v>
      </c>
      <c r="AX128" s="565">
        <v>17.88</v>
      </c>
      <c r="AY128" s="512" t="s">
        <v>285</v>
      </c>
      <c r="AZ128" s="565">
        <v>54.96</v>
      </c>
      <c r="BA128" s="512" t="s">
        <v>285</v>
      </c>
      <c r="BB128" s="565">
        <v>193.16184915824999</v>
      </c>
      <c r="BC128" s="512" t="s">
        <v>285</v>
      </c>
      <c r="BD128" s="565">
        <v>239.95260765</v>
      </c>
      <c r="BE128" s="512" t="s">
        <v>285</v>
      </c>
      <c r="BF128" s="565">
        <v>72</v>
      </c>
      <c r="BG128" s="512">
        <v>500</v>
      </c>
      <c r="BH128" s="789" t="s">
        <v>1063</v>
      </c>
    </row>
    <row r="129" spans="1:60" ht="28.5">
      <c r="A129" s="712">
        <v>61</v>
      </c>
      <c r="B129" s="535" t="s">
        <v>867</v>
      </c>
      <c r="C129" s="616" t="s">
        <v>729</v>
      </c>
      <c r="D129" s="706" t="s">
        <v>955</v>
      </c>
      <c r="E129" s="703" t="s">
        <v>439</v>
      </c>
      <c r="F129" s="559">
        <v>80</v>
      </c>
      <c r="G129" s="560" t="s">
        <v>1063</v>
      </c>
      <c r="H129" s="560">
        <v>1</v>
      </c>
      <c r="I129" s="561">
        <v>113721.61499999999</v>
      </c>
      <c r="J129" s="707">
        <v>2018</v>
      </c>
      <c r="K129" s="562">
        <v>6</v>
      </c>
      <c r="L129" s="563">
        <v>1.4999999999999999E-2</v>
      </c>
      <c r="M129" s="513">
        <v>1705.8242249999998</v>
      </c>
      <c r="N129" s="714">
        <v>0.04</v>
      </c>
      <c r="O129" s="513">
        <v>4548.8645999999999</v>
      </c>
      <c r="P129" s="714"/>
      <c r="Q129" s="513">
        <v>0</v>
      </c>
      <c r="R129" s="714"/>
      <c r="S129" s="513">
        <v>0</v>
      </c>
      <c r="T129" s="513"/>
      <c r="U129" s="714"/>
      <c r="V129" s="513">
        <v>0</v>
      </c>
      <c r="W129" s="513">
        <v>119976.303825</v>
      </c>
      <c r="X129" s="513">
        <v>3959.2180262249994</v>
      </c>
      <c r="Y129" s="513">
        <v>123935.521851225</v>
      </c>
      <c r="Z129" s="513">
        <v>48.716793180512973</v>
      </c>
      <c r="AA129" s="513">
        <v>7015.2182179938682</v>
      </c>
      <c r="AB129" s="513">
        <v>23622.402181765938</v>
      </c>
      <c r="AC129" s="513">
        <v>11997.6303825</v>
      </c>
      <c r="AD129" s="513">
        <v>166570.7726334848</v>
      </c>
      <c r="AE129" t="s">
        <v>1063</v>
      </c>
      <c r="AF129" s="512" t="s">
        <v>216</v>
      </c>
      <c r="AG129" s="513">
        <v>6568.5826581149249</v>
      </c>
      <c r="AH129" s="513">
        <v>0</v>
      </c>
      <c r="AI129" s="564" t="s">
        <v>287</v>
      </c>
      <c r="AJ129" s="513">
        <v>0</v>
      </c>
      <c r="AK129" s="564" t="s">
        <v>285</v>
      </c>
      <c r="AL129" s="513">
        <v>1797.0650668427627</v>
      </c>
      <c r="AM129" s="512" t="s">
        <v>288</v>
      </c>
      <c r="AN129" s="513">
        <v>2389.44</v>
      </c>
      <c r="AO129" s="707">
        <v>1</v>
      </c>
      <c r="AP129" s="565">
        <v>7989.36</v>
      </c>
      <c r="AQ129" s="512" t="s">
        <v>285</v>
      </c>
      <c r="AR129" s="565">
        <v>1800</v>
      </c>
      <c r="AS129" s="512" t="s">
        <v>285</v>
      </c>
      <c r="AT129" s="565">
        <v>2000</v>
      </c>
      <c r="AU129" s="512"/>
      <c r="AV129" s="565">
        <v>0</v>
      </c>
      <c r="AW129" s="512" t="s">
        <v>285</v>
      </c>
      <c r="AX129" s="565">
        <v>17.88</v>
      </c>
      <c r="AY129" s="512" t="s">
        <v>285</v>
      </c>
      <c r="AZ129" s="565">
        <v>54.96</v>
      </c>
      <c r="BA129" s="512" t="s">
        <v>285</v>
      </c>
      <c r="BB129" s="565">
        <v>193.16184915824999</v>
      </c>
      <c r="BC129" s="512" t="s">
        <v>285</v>
      </c>
      <c r="BD129" s="565">
        <v>239.95260765</v>
      </c>
      <c r="BE129" s="512" t="s">
        <v>285</v>
      </c>
      <c r="BF129" s="565">
        <v>72</v>
      </c>
      <c r="BG129" s="512">
        <v>500</v>
      </c>
      <c r="BH129" s="789" t="s">
        <v>1063</v>
      </c>
    </row>
    <row r="130" spans="1:60" ht="28.5">
      <c r="A130" s="712">
        <v>62</v>
      </c>
      <c r="B130" s="535" t="s">
        <v>867</v>
      </c>
      <c r="C130" s="616" t="s">
        <v>729</v>
      </c>
      <c r="D130" s="706" t="s">
        <v>956</v>
      </c>
      <c r="E130" s="703" t="s">
        <v>439</v>
      </c>
      <c r="F130" s="559">
        <v>80</v>
      </c>
      <c r="G130" s="560" t="s">
        <v>1063</v>
      </c>
      <c r="H130" s="560">
        <v>1</v>
      </c>
      <c r="I130" s="561">
        <v>113721.61499999999</v>
      </c>
      <c r="J130" s="707">
        <v>2012</v>
      </c>
      <c r="K130" s="562">
        <v>12</v>
      </c>
      <c r="L130" s="563">
        <v>0.03</v>
      </c>
      <c r="M130" s="513">
        <v>3411.6484499999997</v>
      </c>
      <c r="N130" s="714"/>
      <c r="O130" s="513">
        <v>0</v>
      </c>
      <c r="P130" s="714"/>
      <c r="Q130" s="513">
        <v>0</v>
      </c>
      <c r="R130" s="714"/>
      <c r="S130" s="513">
        <v>0</v>
      </c>
      <c r="T130" s="513"/>
      <c r="U130" s="714"/>
      <c r="V130" s="513">
        <v>0</v>
      </c>
      <c r="W130" s="513">
        <v>117133.26344999998</v>
      </c>
      <c r="X130" s="513">
        <v>3865.3976938499991</v>
      </c>
      <c r="Y130" s="513">
        <v>120998.66114384998</v>
      </c>
      <c r="Z130" s="513">
        <v>47.562366801827821</v>
      </c>
      <c r="AA130" s="513">
        <v>6848.9808194632069</v>
      </c>
      <c r="AB130" s="513">
        <v>42568.380708264376</v>
      </c>
      <c r="AC130" s="513">
        <v>11713.326344999999</v>
      </c>
      <c r="AD130" s="513">
        <v>182129.34901657759</v>
      </c>
      <c r="AE130" t="s">
        <v>1063</v>
      </c>
      <c r="AF130" s="512" t="s">
        <v>216</v>
      </c>
      <c r="AG130" s="513">
        <v>6412.9290406240489</v>
      </c>
      <c r="AH130" s="513">
        <v>0</v>
      </c>
      <c r="AI130" s="564" t="s">
        <v>287</v>
      </c>
      <c r="AJ130" s="513">
        <v>0</v>
      </c>
      <c r="AK130" s="564" t="s">
        <v>285</v>
      </c>
      <c r="AL130" s="513">
        <v>1754.4805865858248</v>
      </c>
      <c r="AM130" s="512" t="s">
        <v>288</v>
      </c>
      <c r="AN130" s="513">
        <v>2389.44</v>
      </c>
      <c r="AO130" s="707">
        <v>6</v>
      </c>
      <c r="AP130" s="565">
        <v>25143.840000000004</v>
      </c>
      <c r="AQ130" s="512" t="s">
        <v>285</v>
      </c>
      <c r="AR130" s="565">
        <v>1800</v>
      </c>
      <c r="AS130" s="512"/>
      <c r="AT130" s="565">
        <v>0</v>
      </c>
      <c r="AU130" s="512" t="s">
        <v>285</v>
      </c>
      <c r="AV130" s="565">
        <v>4000</v>
      </c>
      <c r="AW130" s="512" t="s">
        <v>285</v>
      </c>
      <c r="AX130" s="565">
        <v>17.88</v>
      </c>
      <c r="AY130" s="512" t="s">
        <v>285</v>
      </c>
      <c r="AZ130" s="565">
        <v>54.96</v>
      </c>
      <c r="BA130" s="512" t="s">
        <v>285</v>
      </c>
      <c r="BB130" s="565">
        <v>188.58455415449998</v>
      </c>
      <c r="BC130" s="512" t="s">
        <v>285</v>
      </c>
      <c r="BD130" s="565">
        <v>234.26652689999997</v>
      </c>
      <c r="BE130" s="512" t="s">
        <v>285</v>
      </c>
      <c r="BF130" s="565">
        <v>72</v>
      </c>
      <c r="BG130" s="512">
        <v>500</v>
      </c>
      <c r="BH130" s="789" t="s">
        <v>1063</v>
      </c>
    </row>
    <row r="131" spans="1:60" ht="28.5">
      <c r="A131" s="712">
        <v>63</v>
      </c>
      <c r="B131" s="535" t="s">
        <v>867</v>
      </c>
      <c r="C131" s="616" t="s">
        <v>729</v>
      </c>
      <c r="D131" s="706" t="s">
        <v>957</v>
      </c>
      <c r="E131" s="703" t="s">
        <v>439</v>
      </c>
      <c r="F131" s="559">
        <v>80</v>
      </c>
      <c r="G131" s="560" t="s">
        <v>1063</v>
      </c>
      <c r="H131" s="560">
        <v>1</v>
      </c>
      <c r="I131" s="561">
        <v>113721.61499999999</v>
      </c>
      <c r="J131" s="707">
        <v>2012</v>
      </c>
      <c r="K131" s="562">
        <v>12</v>
      </c>
      <c r="L131" s="563">
        <v>0.03</v>
      </c>
      <c r="M131" s="513">
        <v>3411.6484499999997</v>
      </c>
      <c r="N131" s="714">
        <v>0.04</v>
      </c>
      <c r="O131" s="513">
        <v>4548.8645999999999</v>
      </c>
      <c r="P131" s="714"/>
      <c r="Q131" s="513">
        <v>0</v>
      </c>
      <c r="R131" s="714"/>
      <c r="S131" s="513">
        <v>0</v>
      </c>
      <c r="T131" s="513"/>
      <c r="U131" s="714"/>
      <c r="V131" s="513">
        <v>0</v>
      </c>
      <c r="W131" s="513">
        <v>121682.12804999998</v>
      </c>
      <c r="X131" s="513">
        <v>4015.5102256499995</v>
      </c>
      <c r="Y131" s="513">
        <v>125697.63827564998</v>
      </c>
      <c r="Z131" s="513">
        <v>49.409449007724049</v>
      </c>
      <c r="AA131" s="513">
        <v>7114.9606571122631</v>
      </c>
      <c r="AB131" s="513">
        <v>33438.183065866877</v>
      </c>
      <c r="AC131" s="513">
        <v>12168.212804999999</v>
      </c>
      <c r="AD131" s="513">
        <v>178418.99480362912</v>
      </c>
      <c r="AE131" t="s">
        <v>1063</v>
      </c>
      <c r="AF131" s="512" t="s">
        <v>216</v>
      </c>
      <c r="AG131" s="513">
        <v>6661.9748286094491</v>
      </c>
      <c r="AH131" s="513">
        <v>0</v>
      </c>
      <c r="AI131" s="564" t="s">
        <v>287</v>
      </c>
      <c r="AJ131" s="513">
        <v>0</v>
      </c>
      <c r="AK131" s="564" t="s">
        <v>285</v>
      </c>
      <c r="AL131" s="513">
        <v>1822.6157549969248</v>
      </c>
      <c r="AM131" s="512" t="s">
        <v>288</v>
      </c>
      <c r="AN131" s="513">
        <v>2389.44</v>
      </c>
      <c r="AO131" s="707">
        <v>4</v>
      </c>
      <c r="AP131" s="565">
        <v>15680.04</v>
      </c>
      <c r="AQ131" s="512" t="s">
        <v>285</v>
      </c>
      <c r="AR131" s="565">
        <v>1800</v>
      </c>
      <c r="AS131" s="512"/>
      <c r="AT131" s="565">
        <v>0</v>
      </c>
      <c r="AU131" s="512" t="s">
        <v>285</v>
      </c>
      <c r="AV131" s="565">
        <v>4000</v>
      </c>
      <c r="AW131" s="512" t="s">
        <v>285</v>
      </c>
      <c r="AX131" s="565">
        <v>17.88</v>
      </c>
      <c r="AY131" s="512" t="s">
        <v>285</v>
      </c>
      <c r="AZ131" s="565">
        <v>54.96</v>
      </c>
      <c r="BA131" s="512" t="s">
        <v>285</v>
      </c>
      <c r="BB131" s="565">
        <v>195.90822616049999</v>
      </c>
      <c r="BC131" s="512" t="s">
        <v>285</v>
      </c>
      <c r="BD131" s="565">
        <v>243.36425609999998</v>
      </c>
      <c r="BE131" s="512" t="s">
        <v>285</v>
      </c>
      <c r="BF131" s="565">
        <v>72</v>
      </c>
      <c r="BG131" s="512">
        <v>500</v>
      </c>
      <c r="BH131" s="789" t="s">
        <v>1063</v>
      </c>
    </row>
    <row r="132" spans="1:60" ht="28.5">
      <c r="A132" s="712">
        <v>64</v>
      </c>
      <c r="B132" s="535" t="s">
        <v>867</v>
      </c>
      <c r="C132" s="616" t="s">
        <v>729</v>
      </c>
      <c r="D132" s="706" t="s">
        <v>958</v>
      </c>
      <c r="E132" s="703" t="s">
        <v>439</v>
      </c>
      <c r="F132" s="559">
        <v>80</v>
      </c>
      <c r="G132" s="560" t="s">
        <v>1063</v>
      </c>
      <c r="H132" s="560">
        <v>1</v>
      </c>
      <c r="I132" s="561">
        <v>113721.61499999999</v>
      </c>
      <c r="J132" s="707">
        <v>2017</v>
      </c>
      <c r="K132" s="562">
        <v>7</v>
      </c>
      <c r="L132" s="563">
        <v>1.4999999999999999E-2</v>
      </c>
      <c r="M132" s="513">
        <v>1705.8242249999998</v>
      </c>
      <c r="N132" s="714"/>
      <c r="O132" s="513">
        <v>0</v>
      </c>
      <c r="P132" s="714"/>
      <c r="Q132" s="513">
        <v>0</v>
      </c>
      <c r="R132" s="714"/>
      <c r="S132" s="513">
        <v>0</v>
      </c>
      <c r="T132" s="513"/>
      <c r="U132" s="714"/>
      <c r="V132" s="513">
        <v>0</v>
      </c>
      <c r="W132" s="513">
        <v>115427.43922499999</v>
      </c>
      <c r="X132" s="513">
        <v>3809.1054944249995</v>
      </c>
      <c r="Y132" s="513">
        <v>119236.544719425</v>
      </c>
      <c r="Z132" s="513">
        <v>46.869710974616744</v>
      </c>
      <c r="AA132" s="513">
        <v>6749.238380344812</v>
      </c>
      <c r="AB132" s="513">
        <v>23288.799824163441</v>
      </c>
      <c r="AC132" s="513">
        <v>11542.7439225</v>
      </c>
      <c r="AD132" s="513">
        <v>160817.32684643325</v>
      </c>
      <c r="AE132" t="s">
        <v>1063</v>
      </c>
      <c r="AF132" s="512" t="s">
        <v>216</v>
      </c>
      <c r="AG132" s="513">
        <v>6319.5368701295247</v>
      </c>
      <c r="AH132" s="513">
        <v>0</v>
      </c>
      <c r="AI132" s="564" t="s">
        <v>287</v>
      </c>
      <c r="AJ132" s="513">
        <v>0</v>
      </c>
      <c r="AK132" s="564" t="s">
        <v>285</v>
      </c>
      <c r="AL132" s="513">
        <v>1728.9298984316627</v>
      </c>
      <c r="AM132" s="512" t="s">
        <v>288</v>
      </c>
      <c r="AN132" s="513">
        <v>2389.44</v>
      </c>
      <c r="AO132" s="707">
        <v>1</v>
      </c>
      <c r="AP132" s="565">
        <v>7989.36</v>
      </c>
      <c r="AQ132" s="512" t="s">
        <v>285</v>
      </c>
      <c r="AR132" s="565">
        <v>1800</v>
      </c>
      <c r="AS132" s="512" t="s">
        <v>285</v>
      </c>
      <c r="AT132" s="565">
        <v>2000</v>
      </c>
      <c r="AU132" s="512"/>
      <c r="AV132" s="565">
        <v>0</v>
      </c>
      <c r="AW132" s="512" t="s">
        <v>285</v>
      </c>
      <c r="AX132" s="565">
        <v>17.88</v>
      </c>
      <c r="AY132" s="512" t="s">
        <v>285</v>
      </c>
      <c r="AZ132" s="565">
        <v>54.96</v>
      </c>
      <c r="BA132" s="512" t="s">
        <v>285</v>
      </c>
      <c r="BB132" s="565">
        <v>185.83817715225001</v>
      </c>
      <c r="BC132" s="512" t="s">
        <v>285</v>
      </c>
      <c r="BD132" s="565">
        <v>230.85487845</v>
      </c>
      <c r="BE132" s="512" t="s">
        <v>285</v>
      </c>
      <c r="BF132" s="565">
        <v>72</v>
      </c>
      <c r="BG132" s="512">
        <v>500</v>
      </c>
      <c r="BH132" s="789" t="s">
        <v>1063</v>
      </c>
    </row>
    <row r="133" spans="1:60" ht="28.5">
      <c r="A133" s="712">
        <v>65</v>
      </c>
      <c r="B133" s="535" t="s">
        <v>867</v>
      </c>
      <c r="C133" s="616" t="s">
        <v>729</v>
      </c>
      <c r="D133" s="706" t="s">
        <v>959</v>
      </c>
      <c r="E133" s="703" t="s">
        <v>439</v>
      </c>
      <c r="F133" s="559">
        <v>80</v>
      </c>
      <c r="G133" s="560" t="s">
        <v>1063</v>
      </c>
      <c r="H133" s="560">
        <v>1</v>
      </c>
      <c r="I133" s="561">
        <v>113721.61499999999</v>
      </c>
      <c r="J133" s="707">
        <v>2011</v>
      </c>
      <c r="K133" s="562">
        <v>13</v>
      </c>
      <c r="L133" s="563">
        <v>0.03</v>
      </c>
      <c r="M133" s="513">
        <v>3411.6484499999997</v>
      </c>
      <c r="N133" s="714"/>
      <c r="O133" s="513">
        <v>0</v>
      </c>
      <c r="P133" s="714"/>
      <c r="Q133" s="513">
        <v>0</v>
      </c>
      <c r="R133" s="714"/>
      <c r="S133" s="513">
        <v>0</v>
      </c>
      <c r="T133" s="513"/>
      <c r="U133" s="714"/>
      <c r="V133" s="513">
        <v>0</v>
      </c>
      <c r="W133" s="513">
        <v>117133.26344999998</v>
      </c>
      <c r="X133" s="513">
        <v>3865.3976938499991</v>
      </c>
      <c r="Y133" s="513">
        <v>120998.66114384998</v>
      </c>
      <c r="Z133" s="513">
        <v>47.562366801827821</v>
      </c>
      <c r="AA133" s="513">
        <v>6848.9808194632069</v>
      </c>
      <c r="AB133" s="513">
        <v>33104.580708264373</v>
      </c>
      <c r="AC133" s="513">
        <v>11713.326344999999</v>
      </c>
      <c r="AD133" s="513">
        <v>172665.54901657757</v>
      </c>
      <c r="AE133" t="s">
        <v>1063</v>
      </c>
      <c r="AF133" s="512" t="s">
        <v>216</v>
      </c>
      <c r="AG133" s="513">
        <v>6412.9290406240489</v>
      </c>
      <c r="AH133" s="513">
        <v>0</v>
      </c>
      <c r="AI133" s="564" t="s">
        <v>287</v>
      </c>
      <c r="AJ133" s="513">
        <v>0</v>
      </c>
      <c r="AK133" s="564" t="s">
        <v>285</v>
      </c>
      <c r="AL133" s="513">
        <v>1754.4805865858248</v>
      </c>
      <c r="AM133" s="512" t="s">
        <v>288</v>
      </c>
      <c r="AN133" s="513">
        <v>2389.44</v>
      </c>
      <c r="AO133" s="707">
        <v>4</v>
      </c>
      <c r="AP133" s="565">
        <v>15680.04</v>
      </c>
      <c r="AQ133" s="512" t="s">
        <v>285</v>
      </c>
      <c r="AR133" s="565">
        <v>1800</v>
      </c>
      <c r="AS133" s="512"/>
      <c r="AT133" s="565">
        <v>0</v>
      </c>
      <c r="AU133" s="512" t="s">
        <v>285</v>
      </c>
      <c r="AV133" s="565">
        <v>4000</v>
      </c>
      <c r="AW133" s="512" t="s">
        <v>285</v>
      </c>
      <c r="AX133" s="565">
        <v>17.88</v>
      </c>
      <c r="AY133" s="512" t="s">
        <v>285</v>
      </c>
      <c r="AZ133" s="565">
        <v>54.96</v>
      </c>
      <c r="BA133" s="512" t="s">
        <v>285</v>
      </c>
      <c r="BB133" s="565">
        <v>188.58455415449998</v>
      </c>
      <c r="BC133" s="512" t="s">
        <v>285</v>
      </c>
      <c r="BD133" s="565">
        <v>234.26652689999997</v>
      </c>
      <c r="BE133" s="512" t="s">
        <v>285</v>
      </c>
      <c r="BF133" s="565">
        <v>72</v>
      </c>
      <c r="BG133" s="512">
        <v>500</v>
      </c>
      <c r="BH133" s="789" t="s">
        <v>1063</v>
      </c>
    </row>
    <row r="134" spans="1:60" ht="28.5">
      <c r="A134" s="712">
        <v>66</v>
      </c>
      <c r="B134" s="535" t="s">
        <v>867</v>
      </c>
      <c r="C134" s="616" t="s">
        <v>729</v>
      </c>
      <c r="D134" s="706" t="s">
        <v>960</v>
      </c>
      <c r="E134" s="703" t="s">
        <v>439</v>
      </c>
      <c r="F134" s="559">
        <v>80</v>
      </c>
      <c r="G134" s="560" t="s">
        <v>1063</v>
      </c>
      <c r="H134" s="560">
        <v>1</v>
      </c>
      <c r="I134" s="561">
        <v>113721.61499999999</v>
      </c>
      <c r="J134" s="707">
        <v>2011</v>
      </c>
      <c r="K134" s="562">
        <v>13</v>
      </c>
      <c r="L134" s="563">
        <v>0.03</v>
      </c>
      <c r="M134" s="513">
        <v>3411.6484499999997</v>
      </c>
      <c r="N134" s="714">
        <v>0.04</v>
      </c>
      <c r="O134" s="513">
        <v>4548.8645999999999</v>
      </c>
      <c r="P134" s="714"/>
      <c r="Q134" s="513">
        <v>0</v>
      </c>
      <c r="R134" s="714"/>
      <c r="S134" s="513">
        <v>0</v>
      </c>
      <c r="T134" s="513"/>
      <c r="U134" s="714"/>
      <c r="V134" s="513">
        <v>0</v>
      </c>
      <c r="W134" s="513">
        <v>121682.12804999998</v>
      </c>
      <c r="X134" s="513">
        <v>4015.5102256499995</v>
      </c>
      <c r="Y134" s="513">
        <v>125697.63827564998</v>
      </c>
      <c r="Z134" s="513">
        <v>49.409449007724049</v>
      </c>
      <c r="AA134" s="513">
        <v>7114.9606571122631</v>
      </c>
      <c r="AB134" s="513">
        <v>23747.503065866877</v>
      </c>
      <c r="AC134" s="513">
        <v>12168.212804999999</v>
      </c>
      <c r="AD134" s="513">
        <v>168728.31480362912</v>
      </c>
      <c r="AE134" t="s">
        <v>1063</v>
      </c>
      <c r="AF134" s="512" t="s">
        <v>216</v>
      </c>
      <c r="AG134" s="513">
        <v>6661.9748286094491</v>
      </c>
      <c r="AH134" s="513">
        <v>0</v>
      </c>
      <c r="AI134" s="564" t="s">
        <v>287</v>
      </c>
      <c r="AJ134" s="513">
        <v>0</v>
      </c>
      <c r="AK134" s="564" t="s">
        <v>285</v>
      </c>
      <c r="AL134" s="513">
        <v>1822.6157549969248</v>
      </c>
      <c r="AM134" s="512" t="s">
        <v>288</v>
      </c>
      <c r="AN134" s="513">
        <v>2389.44</v>
      </c>
      <c r="AO134" s="707">
        <v>1</v>
      </c>
      <c r="AP134" s="565">
        <v>7989.36</v>
      </c>
      <c r="AQ134" s="512" t="s">
        <v>285</v>
      </c>
      <c r="AR134" s="565">
        <v>1800</v>
      </c>
      <c r="AS134" s="512" t="s">
        <v>285</v>
      </c>
      <c r="AT134" s="565">
        <v>2000</v>
      </c>
      <c r="AU134" s="512"/>
      <c r="AV134" s="565">
        <v>0</v>
      </c>
      <c r="AW134" s="512" t="s">
        <v>285</v>
      </c>
      <c r="AX134" s="565">
        <v>17.88</v>
      </c>
      <c r="AY134" s="512" t="s">
        <v>285</v>
      </c>
      <c r="AZ134" s="565">
        <v>54.96</v>
      </c>
      <c r="BA134" s="512" t="s">
        <v>285</v>
      </c>
      <c r="BB134" s="565">
        <v>195.90822616049999</v>
      </c>
      <c r="BC134" s="512" t="s">
        <v>285</v>
      </c>
      <c r="BD134" s="565">
        <v>243.36425609999998</v>
      </c>
      <c r="BE134" s="512" t="s">
        <v>285</v>
      </c>
      <c r="BF134" s="565">
        <v>72</v>
      </c>
      <c r="BG134" s="512">
        <v>500</v>
      </c>
      <c r="BH134" s="789" t="s">
        <v>1063</v>
      </c>
    </row>
    <row r="135" spans="1:60" ht="28.5">
      <c r="A135" s="712">
        <v>67</v>
      </c>
      <c r="B135" s="535" t="s">
        <v>867</v>
      </c>
      <c r="C135" s="616" t="s">
        <v>729</v>
      </c>
      <c r="D135" s="706" t="s">
        <v>961</v>
      </c>
      <c r="E135" s="703" t="s">
        <v>439</v>
      </c>
      <c r="F135" s="559">
        <v>80</v>
      </c>
      <c r="G135" s="560" t="s">
        <v>1063</v>
      </c>
      <c r="H135" s="560">
        <v>1</v>
      </c>
      <c r="I135" s="561">
        <v>113721.61499999999</v>
      </c>
      <c r="J135" s="707">
        <v>2017</v>
      </c>
      <c r="K135" s="562">
        <v>7</v>
      </c>
      <c r="L135" s="563">
        <v>1.4999999999999999E-2</v>
      </c>
      <c r="M135" s="513">
        <v>1705.8242249999998</v>
      </c>
      <c r="N135" s="714">
        <v>0.04</v>
      </c>
      <c r="O135" s="513">
        <v>4548.8645999999999</v>
      </c>
      <c r="P135" s="714"/>
      <c r="Q135" s="513">
        <v>0</v>
      </c>
      <c r="R135" s="714"/>
      <c r="S135" s="513">
        <v>0</v>
      </c>
      <c r="T135" s="513"/>
      <c r="U135" s="714"/>
      <c r="V135" s="513">
        <v>0</v>
      </c>
      <c r="W135" s="513">
        <v>119976.303825</v>
      </c>
      <c r="X135" s="513">
        <v>3959.2180262249994</v>
      </c>
      <c r="Y135" s="513">
        <v>123935.521851225</v>
      </c>
      <c r="Z135" s="513">
        <v>48.716793180512973</v>
      </c>
      <c r="AA135" s="513">
        <v>7015.2182179938682</v>
      </c>
      <c r="AB135" s="513">
        <v>23622.402181765938</v>
      </c>
      <c r="AC135" s="513">
        <v>11997.6303825</v>
      </c>
      <c r="AD135" s="513">
        <v>166570.7726334848</v>
      </c>
      <c r="AE135" t="s">
        <v>1063</v>
      </c>
      <c r="AF135" s="512" t="s">
        <v>216</v>
      </c>
      <c r="AG135" s="513">
        <v>6568.5826581149249</v>
      </c>
      <c r="AH135" s="513">
        <v>0</v>
      </c>
      <c r="AI135" s="564" t="s">
        <v>287</v>
      </c>
      <c r="AJ135" s="513">
        <v>0</v>
      </c>
      <c r="AK135" s="564" t="s">
        <v>285</v>
      </c>
      <c r="AL135" s="513">
        <v>1797.0650668427627</v>
      </c>
      <c r="AM135" s="512" t="s">
        <v>288</v>
      </c>
      <c r="AN135" s="513">
        <v>2389.44</v>
      </c>
      <c r="AO135" s="707">
        <v>1</v>
      </c>
      <c r="AP135" s="565">
        <v>7989.36</v>
      </c>
      <c r="AQ135" s="512" t="s">
        <v>285</v>
      </c>
      <c r="AR135" s="565">
        <v>1800</v>
      </c>
      <c r="AS135" s="512" t="s">
        <v>285</v>
      </c>
      <c r="AT135" s="565">
        <v>2000</v>
      </c>
      <c r="AU135" s="512"/>
      <c r="AV135" s="565">
        <v>0</v>
      </c>
      <c r="AW135" s="512" t="s">
        <v>285</v>
      </c>
      <c r="AX135" s="565">
        <v>17.88</v>
      </c>
      <c r="AY135" s="512" t="s">
        <v>285</v>
      </c>
      <c r="AZ135" s="565">
        <v>54.96</v>
      </c>
      <c r="BA135" s="512" t="s">
        <v>285</v>
      </c>
      <c r="BB135" s="565">
        <v>193.16184915824999</v>
      </c>
      <c r="BC135" s="512" t="s">
        <v>285</v>
      </c>
      <c r="BD135" s="565">
        <v>239.95260765</v>
      </c>
      <c r="BE135" s="512" t="s">
        <v>285</v>
      </c>
      <c r="BF135" s="565">
        <v>72</v>
      </c>
      <c r="BG135" s="512">
        <v>500</v>
      </c>
      <c r="BH135" s="789" t="s">
        <v>1063</v>
      </c>
    </row>
    <row r="136" spans="1:60" ht="28.5">
      <c r="A136" s="712">
        <v>68</v>
      </c>
      <c r="B136" s="535" t="s">
        <v>867</v>
      </c>
      <c r="C136" s="616" t="s">
        <v>729</v>
      </c>
      <c r="D136" s="706" t="s">
        <v>962</v>
      </c>
      <c r="E136" s="703" t="s">
        <v>439</v>
      </c>
      <c r="F136" s="559">
        <v>80</v>
      </c>
      <c r="G136" s="560" t="s">
        <v>1063</v>
      </c>
      <c r="H136" s="560">
        <v>1</v>
      </c>
      <c r="I136" s="561">
        <v>113721.61499999999</v>
      </c>
      <c r="J136" s="707">
        <v>2005</v>
      </c>
      <c r="K136" s="562">
        <v>19</v>
      </c>
      <c r="L136" s="563">
        <v>0.04</v>
      </c>
      <c r="M136" s="513">
        <v>4548.8645999999999</v>
      </c>
      <c r="N136" s="714"/>
      <c r="O136" s="513">
        <v>0</v>
      </c>
      <c r="P136" s="714"/>
      <c r="Q136" s="513">
        <v>0</v>
      </c>
      <c r="R136" s="714">
        <v>0.02</v>
      </c>
      <c r="S136" s="513">
        <v>2274.4322999999999</v>
      </c>
      <c r="T136" s="513"/>
      <c r="U136" s="714"/>
      <c r="V136" s="513">
        <v>0</v>
      </c>
      <c r="W136" s="513">
        <v>120544.91189999999</v>
      </c>
      <c r="X136" s="513">
        <v>3977.9820926999992</v>
      </c>
      <c r="Y136" s="513">
        <v>124522.89399269999</v>
      </c>
      <c r="Z136" s="513">
        <v>48.947678456249996</v>
      </c>
      <c r="AA136" s="513">
        <v>7048.4656976999995</v>
      </c>
      <c r="AB136" s="513">
        <v>33354.782476466251</v>
      </c>
      <c r="AC136" s="513">
        <v>12054.491190000001</v>
      </c>
      <c r="AD136" s="513">
        <v>176980.63335686622</v>
      </c>
      <c r="AE136" t="s">
        <v>1063</v>
      </c>
      <c r="AF136" s="512" t="s">
        <v>216</v>
      </c>
      <c r="AG136" s="513">
        <v>6599.713381613099</v>
      </c>
      <c r="AH136" s="513">
        <v>0</v>
      </c>
      <c r="AI136" s="564" t="s">
        <v>287</v>
      </c>
      <c r="AJ136" s="513">
        <v>0</v>
      </c>
      <c r="AK136" s="564" t="s">
        <v>285</v>
      </c>
      <c r="AL136" s="513">
        <v>1805.5819628941499</v>
      </c>
      <c r="AM136" s="512" t="s">
        <v>288</v>
      </c>
      <c r="AN136" s="513">
        <v>2389.44</v>
      </c>
      <c r="AO136" s="707">
        <v>4</v>
      </c>
      <c r="AP136" s="565">
        <v>15680.04</v>
      </c>
      <c r="AQ136" s="512" t="s">
        <v>285</v>
      </c>
      <c r="AR136" s="565">
        <v>1800</v>
      </c>
      <c r="AS136" s="512"/>
      <c r="AT136" s="565">
        <v>0</v>
      </c>
      <c r="AU136" s="512" t="s">
        <v>285</v>
      </c>
      <c r="AV136" s="565">
        <v>4000</v>
      </c>
      <c r="AW136" s="512" t="s">
        <v>285</v>
      </c>
      <c r="AX136" s="565">
        <v>17.88</v>
      </c>
      <c r="AY136" s="512" t="s">
        <v>285</v>
      </c>
      <c r="AZ136" s="565">
        <v>54.96</v>
      </c>
      <c r="BA136" s="512" t="s">
        <v>285</v>
      </c>
      <c r="BB136" s="565">
        <v>194.07730815900001</v>
      </c>
      <c r="BC136" s="512" t="s">
        <v>285</v>
      </c>
      <c r="BD136" s="565">
        <v>241.08982379999998</v>
      </c>
      <c r="BE136" s="512" t="s">
        <v>285</v>
      </c>
      <c r="BF136" s="565">
        <v>72</v>
      </c>
      <c r="BG136" s="512">
        <v>500</v>
      </c>
      <c r="BH136" s="789" t="s">
        <v>1063</v>
      </c>
    </row>
    <row r="137" spans="1:60" ht="28.5">
      <c r="A137" s="712">
        <v>69</v>
      </c>
      <c r="B137" s="535" t="s">
        <v>867</v>
      </c>
      <c r="C137" s="616" t="s">
        <v>729</v>
      </c>
      <c r="D137" s="706" t="s">
        <v>963</v>
      </c>
      <c r="E137" s="703" t="s">
        <v>439</v>
      </c>
      <c r="F137" s="559">
        <v>80</v>
      </c>
      <c r="G137" s="560" t="s">
        <v>1063</v>
      </c>
      <c r="H137" s="560">
        <v>1</v>
      </c>
      <c r="I137" s="561">
        <v>113721.61499999999</v>
      </c>
      <c r="J137" s="707">
        <v>2017</v>
      </c>
      <c r="K137" s="562">
        <v>7</v>
      </c>
      <c r="L137" s="563">
        <v>1.4999999999999999E-2</v>
      </c>
      <c r="M137" s="513">
        <v>1705.8242249999998</v>
      </c>
      <c r="N137" s="714">
        <v>0.04</v>
      </c>
      <c r="O137" s="513">
        <v>4548.8645999999999</v>
      </c>
      <c r="P137" s="714"/>
      <c r="Q137" s="513">
        <v>0</v>
      </c>
      <c r="R137" s="714"/>
      <c r="S137" s="513">
        <v>0</v>
      </c>
      <c r="T137" s="513"/>
      <c r="U137" s="714"/>
      <c r="V137" s="513">
        <v>0</v>
      </c>
      <c r="W137" s="513">
        <v>119976.303825</v>
      </c>
      <c r="X137" s="513">
        <v>3959.2180262249994</v>
      </c>
      <c r="Y137" s="513">
        <v>123935.521851225</v>
      </c>
      <c r="Z137" s="513">
        <v>48.716793180512973</v>
      </c>
      <c r="AA137" s="513">
        <v>7015.2182179938682</v>
      </c>
      <c r="AB137" s="513">
        <v>23622.402181765938</v>
      </c>
      <c r="AC137" s="513">
        <v>11997.6303825</v>
      </c>
      <c r="AD137" s="513">
        <v>166570.7726334848</v>
      </c>
      <c r="AE137" t="s">
        <v>1063</v>
      </c>
      <c r="AF137" s="512" t="s">
        <v>216</v>
      </c>
      <c r="AG137" s="513">
        <v>6568.5826581149249</v>
      </c>
      <c r="AH137" s="513">
        <v>0</v>
      </c>
      <c r="AI137" s="564" t="s">
        <v>287</v>
      </c>
      <c r="AJ137" s="513">
        <v>0</v>
      </c>
      <c r="AK137" s="564" t="s">
        <v>285</v>
      </c>
      <c r="AL137" s="513">
        <v>1797.0650668427627</v>
      </c>
      <c r="AM137" s="512" t="s">
        <v>288</v>
      </c>
      <c r="AN137" s="513">
        <v>2389.44</v>
      </c>
      <c r="AO137" s="707">
        <v>1</v>
      </c>
      <c r="AP137" s="565">
        <v>7989.36</v>
      </c>
      <c r="AQ137" s="512" t="s">
        <v>285</v>
      </c>
      <c r="AR137" s="565">
        <v>1800</v>
      </c>
      <c r="AS137" s="512" t="s">
        <v>285</v>
      </c>
      <c r="AT137" s="565">
        <v>2000</v>
      </c>
      <c r="AU137" s="512"/>
      <c r="AV137" s="565">
        <v>0</v>
      </c>
      <c r="AW137" s="512" t="s">
        <v>285</v>
      </c>
      <c r="AX137" s="565">
        <v>17.88</v>
      </c>
      <c r="AY137" s="512" t="s">
        <v>285</v>
      </c>
      <c r="AZ137" s="565">
        <v>54.96</v>
      </c>
      <c r="BA137" s="512" t="s">
        <v>285</v>
      </c>
      <c r="BB137" s="565">
        <v>193.16184915824999</v>
      </c>
      <c r="BC137" s="512" t="s">
        <v>285</v>
      </c>
      <c r="BD137" s="565">
        <v>239.95260765</v>
      </c>
      <c r="BE137" s="512" t="s">
        <v>285</v>
      </c>
      <c r="BF137" s="565">
        <v>72</v>
      </c>
      <c r="BG137" s="512">
        <v>500</v>
      </c>
      <c r="BH137" s="789" t="s">
        <v>1063</v>
      </c>
    </row>
    <row r="138" spans="1:60" ht="28.5">
      <c r="A138" s="712">
        <v>70</v>
      </c>
      <c r="B138" s="535" t="s">
        <v>867</v>
      </c>
      <c r="C138" s="616" t="s">
        <v>729</v>
      </c>
      <c r="D138" s="725" t="s">
        <v>964</v>
      </c>
      <c r="E138" s="703" t="s">
        <v>439</v>
      </c>
      <c r="F138" s="559">
        <v>80</v>
      </c>
      <c r="G138" s="560" t="s">
        <v>1063</v>
      </c>
      <c r="H138" s="560">
        <v>1</v>
      </c>
      <c r="I138" s="561">
        <v>113721.61499999999</v>
      </c>
      <c r="J138" s="707"/>
      <c r="K138" s="562">
        <v>0</v>
      </c>
      <c r="L138" s="563">
        <v>0</v>
      </c>
      <c r="M138" s="513">
        <v>0</v>
      </c>
      <c r="N138" s="714"/>
      <c r="O138" s="513">
        <v>0</v>
      </c>
      <c r="P138" s="714"/>
      <c r="Q138" s="513">
        <v>0</v>
      </c>
      <c r="R138" s="714"/>
      <c r="S138" s="513">
        <v>0</v>
      </c>
      <c r="T138" s="513"/>
      <c r="U138" s="714"/>
      <c r="V138" s="513">
        <v>0</v>
      </c>
      <c r="W138" s="513">
        <v>113721.61499999999</v>
      </c>
      <c r="X138" s="513">
        <v>3752.8132949999995</v>
      </c>
      <c r="Y138" s="513">
        <v>117474.42829499999</v>
      </c>
      <c r="Z138" s="513">
        <v>46.177055147405653</v>
      </c>
      <c r="AA138" s="513">
        <v>6649.4959412264134</v>
      </c>
      <c r="AB138" s="513">
        <v>32854.378940062496</v>
      </c>
      <c r="AC138" s="513">
        <v>11372.1615</v>
      </c>
      <c r="AD138" s="513">
        <v>168350.46467628889</v>
      </c>
      <c r="AE138" t="s">
        <v>1063</v>
      </c>
      <c r="AF138" s="512" t="s">
        <v>216</v>
      </c>
      <c r="AG138" s="513">
        <v>6226.1446996349996</v>
      </c>
      <c r="AH138" s="513">
        <v>0</v>
      </c>
      <c r="AI138" s="564" t="s">
        <v>287</v>
      </c>
      <c r="AJ138" s="513">
        <v>0</v>
      </c>
      <c r="AK138" s="564" t="s">
        <v>285</v>
      </c>
      <c r="AL138" s="513">
        <v>1703.3792102774999</v>
      </c>
      <c r="AM138" s="512" t="s">
        <v>288</v>
      </c>
      <c r="AN138" s="513">
        <v>2389.44</v>
      </c>
      <c r="AO138" s="707">
        <v>4</v>
      </c>
      <c r="AP138" s="565">
        <v>15680.04</v>
      </c>
      <c r="AQ138" s="512" t="s">
        <v>285</v>
      </c>
      <c r="AR138" s="565">
        <v>1800</v>
      </c>
      <c r="AS138" s="512"/>
      <c r="AT138" s="565">
        <v>0</v>
      </c>
      <c r="AU138" s="512" t="s">
        <v>285</v>
      </c>
      <c r="AV138" s="565">
        <v>4000</v>
      </c>
      <c r="AW138" s="512" t="s">
        <v>285</v>
      </c>
      <c r="AX138" s="565">
        <v>17.88</v>
      </c>
      <c r="AY138" s="512" t="s">
        <v>285</v>
      </c>
      <c r="AZ138" s="565">
        <v>54.96</v>
      </c>
      <c r="BA138" s="512" t="s">
        <v>285</v>
      </c>
      <c r="BB138" s="565">
        <v>183.09180014999998</v>
      </c>
      <c r="BC138" s="512" t="s">
        <v>285</v>
      </c>
      <c r="BD138" s="565">
        <v>227.44323</v>
      </c>
      <c r="BE138" s="512" t="s">
        <v>285</v>
      </c>
      <c r="BF138" s="565">
        <v>72</v>
      </c>
      <c r="BG138" s="512">
        <v>500</v>
      </c>
      <c r="BH138" s="789" t="s">
        <v>1063</v>
      </c>
    </row>
    <row r="139" spans="1:60" ht="28.5">
      <c r="A139" s="712">
        <v>71</v>
      </c>
      <c r="B139" s="535" t="s">
        <v>867</v>
      </c>
      <c r="C139" s="616" t="s">
        <v>729</v>
      </c>
      <c r="D139" s="725" t="s">
        <v>964</v>
      </c>
      <c r="E139" s="703" t="s">
        <v>439</v>
      </c>
      <c r="F139" s="559">
        <v>80</v>
      </c>
      <c r="G139" s="560" t="s">
        <v>1063</v>
      </c>
      <c r="H139" s="560">
        <v>1</v>
      </c>
      <c r="I139" s="561">
        <v>113721.61499999999</v>
      </c>
      <c r="J139" s="707"/>
      <c r="K139" s="562">
        <v>0</v>
      </c>
      <c r="L139" s="563">
        <v>0</v>
      </c>
      <c r="M139" s="513">
        <v>0</v>
      </c>
      <c r="N139" s="714"/>
      <c r="O139" s="513">
        <v>0</v>
      </c>
      <c r="P139" s="714"/>
      <c r="Q139" s="513">
        <v>0</v>
      </c>
      <c r="R139" s="714"/>
      <c r="S139" s="513">
        <v>0</v>
      </c>
      <c r="T139" s="513"/>
      <c r="U139" s="714"/>
      <c r="V139" s="513">
        <v>0</v>
      </c>
      <c r="W139" s="513">
        <v>113721.61499999999</v>
      </c>
      <c r="X139" s="513">
        <v>3752.8132949999995</v>
      </c>
      <c r="Y139" s="513">
        <v>117474.42829499999</v>
      </c>
      <c r="Z139" s="513">
        <v>46.177055147405653</v>
      </c>
      <c r="AA139" s="513">
        <v>6649.4959412264134</v>
      </c>
      <c r="AB139" s="513">
        <v>32854.378940062496</v>
      </c>
      <c r="AC139" s="513">
        <v>11372.1615</v>
      </c>
      <c r="AD139" s="513">
        <v>168350.46467628889</v>
      </c>
      <c r="AE139" t="s">
        <v>1063</v>
      </c>
      <c r="AF139" s="512" t="s">
        <v>216</v>
      </c>
      <c r="AG139" s="513">
        <v>6226.1446996349996</v>
      </c>
      <c r="AH139" s="513">
        <v>0</v>
      </c>
      <c r="AI139" s="564" t="s">
        <v>287</v>
      </c>
      <c r="AJ139" s="513">
        <v>0</v>
      </c>
      <c r="AK139" s="564" t="s">
        <v>285</v>
      </c>
      <c r="AL139" s="513">
        <v>1703.3792102774999</v>
      </c>
      <c r="AM139" s="512" t="s">
        <v>288</v>
      </c>
      <c r="AN139" s="513">
        <v>2389.44</v>
      </c>
      <c r="AO139" s="707">
        <v>4</v>
      </c>
      <c r="AP139" s="565">
        <v>15680.04</v>
      </c>
      <c r="AQ139" s="512" t="s">
        <v>285</v>
      </c>
      <c r="AR139" s="565">
        <v>1800</v>
      </c>
      <c r="AS139" s="512"/>
      <c r="AT139" s="565">
        <v>0</v>
      </c>
      <c r="AU139" s="512" t="s">
        <v>285</v>
      </c>
      <c r="AV139" s="565">
        <v>4000</v>
      </c>
      <c r="AW139" s="512" t="s">
        <v>285</v>
      </c>
      <c r="AX139" s="565">
        <v>17.88</v>
      </c>
      <c r="AY139" s="512" t="s">
        <v>285</v>
      </c>
      <c r="AZ139" s="565">
        <v>54.96</v>
      </c>
      <c r="BA139" s="512" t="s">
        <v>285</v>
      </c>
      <c r="BB139" s="565">
        <v>183.09180014999998</v>
      </c>
      <c r="BC139" s="512" t="s">
        <v>285</v>
      </c>
      <c r="BD139" s="565">
        <v>227.44323</v>
      </c>
      <c r="BE139" s="512" t="s">
        <v>285</v>
      </c>
      <c r="BF139" s="565">
        <v>72</v>
      </c>
      <c r="BG139" s="512">
        <v>500</v>
      </c>
      <c r="BH139" s="789" t="s">
        <v>1063</v>
      </c>
    </row>
    <row r="140" spans="1:60" ht="28.5">
      <c r="A140" s="712">
        <v>72</v>
      </c>
      <c r="B140" s="535" t="s">
        <v>867</v>
      </c>
      <c r="C140" s="616" t="s">
        <v>729</v>
      </c>
      <c r="D140" s="725" t="s">
        <v>964</v>
      </c>
      <c r="E140" s="703" t="s">
        <v>439</v>
      </c>
      <c r="F140" s="559">
        <v>80</v>
      </c>
      <c r="G140" s="560" t="s">
        <v>1063</v>
      </c>
      <c r="H140" s="560">
        <v>1</v>
      </c>
      <c r="I140" s="561">
        <v>113721.61499999999</v>
      </c>
      <c r="J140" s="707"/>
      <c r="K140" s="562">
        <v>0</v>
      </c>
      <c r="L140" s="563">
        <v>0</v>
      </c>
      <c r="M140" s="513">
        <v>0</v>
      </c>
      <c r="N140" s="714"/>
      <c r="O140" s="513">
        <v>0</v>
      </c>
      <c r="P140" s="714"/>
      <c r="Q140" s="513">
        <v>0</v>
      </c>
      <c r="R140" s="714"/>
      <c r="S140" s="513">
        <v>0</v>
      </c>
      <c r="T140" s="513"/>
      <c r="U140" s="714"/>
      <c r="V140" s="513">
        <v>0</v>
      </c>
      <c r="W140" s="513">
        <v>113721.61499999999</v>
      </c>
      <c r="X140" s="513">
        <v>3752.8132949999995</v>
      </c>
      <c r="Y140" s="513">
        <v>117474.42829499999</v>
      </c>
      <c r="Z140" s="513">
        <v>46.177055147405653</v>
      </c>
      <c r="AA140" s="513">
        <v>6649.4959412264134</v>
      </c>
      <c r="AB140" s="513">
        <v>32854.378940062496</v>
      </c>
      <c r="AC140" s="513">
        <v>11372.1615</v>
      </c>
      <c r="AD140" s="513">
        <v>168350.46467628889</v>
      </c>
      <c r="AE140" t="s">
        <v>1063</v>
      </c>
      <c r="AF140" s="512" t="s">
        <v>216</v>
      </c>
      <c r="AG140" s="513">
        <v>6226.1446996349996</v>
      </c>
      <c r="AH140" s="513">
        <v>0</v>
      </c>
      <c r="AI140" s="564" t="s">
        <v>287</v>
      </c>
      <c r="AJ140" s="513">
        <v>0</v>
      </c>
      <c r="AK140" s="564" t="s">
        <v>285</v>
      </c>
      <c r="AL140" s="513">
        <v>1703.3792102774999</v>
      </c>
      <c r="AM140" s="512" t="s">
        <v>288</v>
      </c>
      <c r="AN140" s="513">
        <v>2389.44</v>
      </c>
      <c r="AO140" s="707">
        <v>4</v>
      </c>
      <c r="AP140" s="565">
        <v>15680.04</v>
      </c>
      <c r="AQ140" s="512" t="s">
        <v>285</v>
      </c>
      <c r="AR140" s="565">
        <v>1800</v>
      </c>
      <c r="AS140" s="512"/>
      <c r="AT140" s="565">
        <v>0</v>
      </c>
      <c r="AU140" s="512" t="s">
        <v>285</v>
      </c>
      <c r="AV140" s="565">
        <v>4000</v>
      </c>
      <c r="AW140" s="512" t="s">
        <v>285</v>
      </c>
      <c r="AX140" s="565">
        <v>17.88</v>
      </c>
      <c r="AY140" s="512" t="s">
        <v>285</v>
      </c>
      <c r="AZ140" s="565">
        <v>54.96</v>
      </c>
      <c r="BA140" s="512" t="s">
        <v>285</v>
      </c>
      <c r="BB140" s="565">
        <v>183.09180014999998</v>
      </c>
      <c r="BC140" s="512" t="s">
        <v>285</v>
      </c>
      <c r="BD140" s="565">
        <v>227.44323</v>
      </c>
      <c r="BE140" s="512" t="s">
        <v>285</v>
      </c>
      <c r="BF140" s="565">
        <v>72</v>
      </c>
      <c r="BG140" s="512">
        <v>500</v>
      </c>
      <c r="BH140" s="789" t="s">
        <v>1063</v>
      </c>
    </row>
    <row r="141" spans="1:60" ht="28.5">
      <c r="A141" s="712">
        <v>73</v>
      </c>
      <c r="B141" s="535" t="s">
        <v>867</v>
      </c>
      <c r="C141" s="616" t="s">
        <v>729</v>
      </c>
      <c r="D141" s="706" t="s">
        <v>965</v>
      </c>
      <c r="E141" s="703" t="s">
        <v>992</v>
      </c>
      <c r="F141" s="559">
        <v>60</v>
      </c>
      <c r="G141" s="560" t="s">
        <v>1059</v>
      </c>
      <c r="H141" s="560">
        <v>1.1700187025131503</v>
      </c>
      <c r="I141" s="561">
        <v>133056.41642999998</v>
      </c>
      <c r="J141" s="707">
        <v>1999</v>
      </c>
      <c r="K141" s="562">
        <v>25</v>
      </c>
      <c r="L141" s="563">
        <v>0.06</v>
      </c>
      <c r="M141" s="513">
        <v>7983.3849857999985</v>
      </c>
      <c r="N141" s="714"/>
      <c r="O141" s="513">
        <v>0</v>
      </c>
      <c r="P141" s="714"/>
      <c r="Q141" s="513">
        <v>0</v>
      </c>
      <c r="R141" s="714"/>
      <c r="S141" s="513">
        <v>0</v>
      </c>
      <c r="T141" s="513"/>
      <c r="U141" s="714"/>
      <c r="V141" s="513">
        <v>0</v>
      </c>
      <c r="W141" s="513">
        <v>141039.80141579997</v>
      </c>
      <c r="X141" s="513">
        <v>4654.3134467213986</v>
      </c>
      <c r="Y141" s="513">
        <v>145694.11486252138</v>
      </c>
      <c r="Z141" s="513">
        <v>57.269699238412493</v>
      </c>
      <c r="AA141" s="513">
        <v>8246.8366903313981</v>
      </c>
      <c r="AB141" s="513">
        <v>34857.826436331234</v>
      </c>
      <c r="AC141" s="513">
        <v>14103.980141579998</v>
      </c>
      <c r="AD141" s="513">
        <v>202902.75813076401</v>
      </c>
      <c r="AE141" t="s">
        <v>1059</v>
      </c>
      <c r="AF141" s="512" t="s">
        <v>216</v>
      </c>
      <c r="AG141" s="513">
        <v>7721.7880877136331</v>
      </c>
      <c r="AH141" s="513">
        <v>0</v>
      </c>
      <c r="AI141" s="564" t="s">
        <v>287</v>
      </c>
      <c r="AJ141" s="513">
        <v>0</v>
      </c>
      <c r="AK141" s="564" t="s">
        <v>285</v>
      </c>
      <c r="AL141" s="513">
        <v>2112.5646655065602</v>
      </c>
      <c r="AM141" s="512" t="s">
        <v>288</v>
      </c>
      <c r="AN141" s="513">
        <v>2389.44</v>
      </c>
      <c r="AO141" s="707">
        <v>4</v>
      </c>
      <c r="AP141" s="565">
        <v>15680.04</v>
      </c>
      <c r="AQ141" s="512" t="s">
        <v>285</v>
      </c>
      <c r="AR141" s="565">
        <v>1800</v>
      </c>
      <c r="AS141" s="512"/>
      <c r="AT141" s="565">
        <v>0</v>
      </c>
      <c r="AU141" s="512" t="s">
        <v>285</v>
      </c>
      <c r="AV141" s="565">
        <v>4000</v>
      </c>
      <c r="AW141" s="512" t="s">
        <v>285</v>
      </c>
      <c r="AX141" s="565">
        <v>17.88</v>
      </c>
      <c r="AY141" s="512" t="s">
        <v>285</v>
      </c>
      <c r="AZ141" s="565">
        <v>54.96</v>
      </c>
      <c r="BA141" s="512" t="s">
        <v>285</v>
      </c>
      <c r="BB141" s="565">
        <v>227.07408027943796</v>
      </c>
      <c r="BC141" s="512" t="s">
        <v>285</v>
      </c>
      <c r="BD141" s="565">
        <v>282.07960283159997</v>
      </c>
      <c r="BE141" s="512" t="s">
        <v>285</v>
      </c>
      <c r="BF141" s="565">
        <v>72</v>
      </c>
      <c r="BG141" s="512">
        <v>500</v>
      </c>
      <c r="BH141" s="789" t="s">
        <v>1059</v>
      </c>
    </row>
    <row r="142" spans="1:60" ht="28.5">
      <c r="A142" s="712">
        <v>74</v>
      </c>
      <c r="B142" s="535" t="s">
        <v>867</v>
      </c>
      <c r="C142" s="616" t="s">
        <v>729</v>
      </c>
      <c r="D142" s="706" t="s">
        <v>966</v>
      </c>
      <c r="E142" s="703" t="s">
        <v>992</v>
      </c>
      <c r="F142" s="559">
        <v>60</v>
      </c>
      <c r="G142" s="560" t="s">
        <v>1059</v>
      </c>
      <c r="H142" s="560">
        <v>1.1700187025131503</v>
      </c>
      <c r="I142" s="561">
        <v>133056.41642999998</v>
      </c>
      <c r="J142" s="707">
        <v>2014</v>
      </c>
      <c r="K142" s="562">
        <v>10</v>
      </c>
      <c r="L142" s="563">
        <v>0.03</v>
      </c>
      <c r="M142" s="513">
        <v>3991.6924928999993</v>
      </c>
      <c r="N142" s="714"/>
      <c r="O142" s="513">
        <v>0</v>
      </c>
      <c r="P142" s="714"/>
      <c r="Q142" s="513">
        <v>0</v>
      </c>
      <c r="R142" s="714"/>
      <c r="S142" s="513">
        <v>0</v>
      </c>
      <c r="T142" s="513"/>
      <c r="U142" s="714"/>
      <c r="V142" s="513">
        <v>0</v>
      </c>
      <c r="W142" s="513">
        <v>137048.10892289999</v>
      </c>
      <c r="X142" s="513">
        <v>4522.5875944556992</v>
      </c>
      <c r="Y142" s="513">
        <v>141570.69651735568</v>
      </c>
      <c r="Z142" s="513">
        <v>55.648858693929121</v>
      </c>
      <c r="AA142" s="513">
        <v>8013.4356519257926</v>
      </c>
      <c r="AB142" s="513">
        <v>24874.405688133178</v>
      </c>
      <c r="AC142" s="513">
        <v>13704.810892289999</v>
      </c>
      <c r="AD142" s="513">
        <v>188163.34874970466</v>
      </c>
      <c r="AE142" t="s">
        <v>1059</v>
      </c>
      <c r="AF142" s="512" t="s">
        <v>216</v>
      </c>
      <c r="AG142" s="513">
        <v>7503.2469154198507</v>
      </c>
      <c r="AH142" s="513">
        <v>0</v>
      </c>
      <c r="AI142" s="564" t="s">
        <v>287</v>
      </c>
      <c r="AJ142" s="513">
        <v>0</v>
      </c>
      <c r="AK142" s="564" t="s">
        <v>285</v>
      </c>
      <c r="AL142" s="513">
        <v>2052.7750995016577</v>
      </c>
      <c r="AM142" s="512" t="s">
        <v>288</v>
      </c>
      <c r="AN142" s="513">
        <v>2389.44</v>
      </c>
      <c r="AO142" s="707">
        <v>1</v>
      </c>
      <c r="AP142" s="565">
        <v>7989.36</v>
      </c>
      <c r="AQ142" s="512" t="s">
        <v>285</v>
      </c>
      <c r="AR142" s="565">
        <v>1800</v>
      </c>
      <c r="AS142" s="512" t="s">
        <v>285</v>
      </c>
      <c r="AT142" s="565">
        <v>2000</v>
      </c>
      <c r="AU142" s="512"/>
      <c r="AV142" s="565">
        <v>0</v>
      </c>
      <c r="AW142" s="512" t="s">
        <v>285</v>
      </c>
      <c r="AX142" s="565">
        <v>17.88</v>
      </c>
      <c r="AY142" s="512" t="s">
        <v>285</v>
      </c>
      <c r="AZ142" s="565">
        <v>54.96</v>
      </c>
      <c r="BA142" s="512" t="s">
        <v>285</v>
      </c>
      <c r="BB142" s="565">
        <v>220.64745536586901</v>
      </c>
      <c r="BC142" s="512" t="s">
        <v>285</v>
      </c>
      <c r="BD142" s="565">
        <v>274.09621784579997</v>
      </c>
      <c r="BE142" s="512" t="s">
        <v>285</v>
      </c>
      <c r="BF142" s="565">
        <v>72</v>
      </c>
      <c r="BG142" s="512">
        <v>500</v>
      </c>
      <c r="BH142" s="789" t="s">
        <v>1059</v>
      </c>
    </row>
    <row r="143" spans="1:60" ht="28.5">
      <c r="A143" s="712">
        <v>75</v>
      </c>
      <c r="B143" s="535" t="s">
        <v>867</v>
      </c>
      <c r="C143" s="616" t="s">
        <v>729</v>
      </c>
      <c r="D143" s="706" t="s">
        <v>967</v>
      </c>
      <c r="E143" s="703" t="s">
        <v>992</v>
      </c>
      <c r="F143" s="559">
        <v>60</v>
      </c>
      <c r="G143" s="560" t="s">
        <v>1059</v>
      </c>
      <c r="H143" s="560">
        <v>1.1700187025131503</v>
      </c>
      <c r="I143" s="561">
        <v>133056.41642999998</v>
      </c>
      <c r="J143" s="707">
        <v>2002</v>
      </c>
      <c r="K143" s="562">
        <v>22</v>
      </c>
      <c r="L143" s="563">
        <v>0.05</v>
      </c>
      <c r="M143" s="513">
        <v>6652.8208214999995</v>
      </c>
      <c r="N143" s="714"/>
      <c r="O143" s="513">
        <v>0</v>
      </c>
      <c r="P143" s="714"/>
      <c r="Q143" s="513">
        <v>0</v>
      </c>
      <c r="R143" s="714"/>
      <c r="S143" s="513">
        <v>0</v>
      </c>
      <c r="T143" s="513"/>
      <c r="U143" s="714"/>
      <c r="V143" s="513">
        <v>0</v>
      </c>
      <c r="W143" s="513">
        <v>139709.23725149999</v>
      </c>
      <c r="X143" s="513">
        <v>4610.4048292994994</v>
      </c>
      <c r="Y143" s="513">
        <v>144319.6420807995</v>
      </c>
      <c r="Z143" s="513">
        <v>56.72941905691804</v>
      </c>
      <c r="AA143" s="513">
        <v>8169.0363441961981</v>
      </c>
      <c r="AB143" s="513">
        <v>34760.246186931879</v>
      </c>
      <c r="AC143" s="513">
        <v>13970.92372515</v>
      </c>
      <c r="AD143" s="513">
        <v>201219.84833707759</v>
      </c>
      <c r="AE143" t="s">
        <v>1059</v>
      </c>
      <c r="AF143" s="512" t="s">
        <v>216</v>
      </c>
      <c r="AG143" s="513">
        <v>7648.9410302823735</v>
      </c>
      <c r="AH143" s="513">
        <v>0</v>
      </c>
      <c r="AI143" s="564" t="s">
        <v>287</v>
      </c>
      <c r="AJ143" s="513">
        <v>0</v>
      </c>
      <c r="AK143" s="564" t="s">
        <v>285</v>
      </c>
      <c r="AL143" s="513">
        <v>2092.634810171593</v>
      </c>
      <c r="AM143" s="512" t="s">
        <v>288</v>
      </c>
      <c r="AN143" s="513">
        <v>2389.44</v>
      </c>
      <c r="AO143" s="707">
        <v>4</v>
      </c>
      <c r="AP143" s="565">
        <v>15680.04</v>
      </c>
      <c r="AQ143" s="512" t="s">
        <v>285</v>
      </c>
      <c r="AR143" s="565">
        <v>1800</v>
      </c>
      <c r="AS143" s="512"/>
      <c r="AT143" s="565">
        <v>0</v>
      </c>
      <c r="AU143" s="512" t="s">
        <v>285</v>
      </c>
      <c r="AV143" s="565">
        <v>4000</v>
      </c>
      <c r="AW143" s="512" t="s">
        <v>285</v>
      </c>
      <c r="AX143" s="565">
        <v>17.88</v>
      </c>
      <c r="AY143" s="512" t="s">
        <v>285</v>
      </c>
      <c r="AZ143" s="565">
        <v>54.96</v>
      </c>
      <c r="BA143" s="512" t="s">
        <v>285</v>
      </c>
      <c r="BB143" s="565">
        <v>224.931871974915</v>
      </c>
      <c r="BC143" s="512" t="s">
        <v>285</v>
      </c>
      <c r="BD143" s="565">
        <v>279.41847450299997</v>
      </c>
      <c r="BE143" s="512" t="s">
        <v>285</v>
      </c>
      <c r="BF143" s="565">
        <v>72</v>
      </c>
      <c r="BG143" s="512">
        <v>500</v>
      </c>
      <c r="BH143" s="789" t="s">
        <v>1059</v>
      </c>
    </row>
    <row r="144" spans="1:60" ht="28.5">
      <c r="A144" s="712">
        <v>76</v>
      </c>
      <c r="B144" s="535" t="s">
        <v>867</v>
      </c>
      <c r="C144" s="616" t="s">
        <v>729</v>
      </c>
      <c r="D144" s="706" t="s">
        <v>968</v>
      </c>
      <c r="E144" s="703" t="s">
        <v>993</v>
      </c>
      <c r="F144" s="559">
        <v>75</v>
      </c>
      <c r="G144" s="560" t="s">
        <v>1062</v>
      </c>
      <c r="H144" s="560">
        <v>1.125</v>
      </c>
      <c r="I144" s="561">
        <v>127936.81687499999</v>
      </c>
      <c r="J144" s="707">
        <v>2018</v>
      </c>
      <c r="K144" s="562">
        <v>6</v>
      </c>
      <c r="L144" s="563">
        <v>1.4999999999999999E-2</v>
      </c>
      <c r="M144" s="513">
        <v>1919.0522531249999</v>
      </c>
      <c r="N144" s="714">
        <v>0.04</v>
      </c>
      <c r="O144" s="513">
        <v>5117.472675</v>
      </c>
      <c r="P144" s="714"/>
      <c r="Q144" s="513">
        <v>0</v>
      </c>
      <c r="R144" s="714"/>
      <c r="S144" s="513">
        <v>0</v>
      </c>
      <c r="T144" s="513"/>
      <c r="U144" s="714"/>
      <c r="V144" s="513">
        <v>0</v>
      </c>
      <c r="W144" s="513">
        <v>134973.34180312499</v>
      </c>
      <c r="X144" s="513">
        <v>4454.120279503124</v>
      </c>
      <c r="Y144" s="513">
        <v>139427.4620826281</v>
      </c>
      <c r="Z144" s="513">
        <v>54.806392328077081</v>
      </c>
      <c r="AA144" s="513">
        <v>7892.120495243099</v>
      </c>
      <c r="AB144" s="513">
        <v>24722.247454486678</v>
      </c>
      <c r="AC144" s="513">
        <v>13497.3341803125</v>
      </c>
      <c r="AD144" s="513">
        <v>185539.16421267035</v>
      </c>
      <c r="AE144" t="s">
        <v>1062</v>
      </c>
      <c r="AF144" s="512" t="s">
        <v>216</v>
      </c>
      <c r="AG144" s="513">
        <v>7389.6554903792894</v>
      </c>
      <c r="AH144" s="513">
        <v>0</v>
      </c>
      <c r="AI144" s="564" t="s">
        <v>287</v>
      </c>
      <c r="AJ144" s="513">
        <v>0</v>
      </c>
      <c r="AK144" s="564" t="s">
        <v>285</v>
      </c>
      <c r="AL144" s="513">
        <v>2021.6982001981075</v>
      </c>
      <c r="AM144" s="512" t="s">
        <v>288</v>
      </c>
      <c r="AN144" s="513">
        <v>2389.44</v>
      </c>
      <c r="AO144" s="707">
        <v>1</v>
      </c>
      <c r="AP144" s="565">
        <v>7989.36</v>
      </c>
      <c r="AQ144" s="512" t="s">
        <v>285</v>
      </c>
      <c r="AR144" s="565">
        <v>1800</v>
      </c>
      <c r="AS144" s="512" t="s">
        <v>285</v>
      </c>
      <c r="AT144" s="565">
        <v>2000</v>
      </c>
      <c r="AU144" s="512"/>
      <c r="AV144" s="565">
        <v>0</v>
      </c>
      <c r="AW144" s="512" t="s">
        <v>285</v>
      </c>
      <c r="AX144" s="565">
        <v>17.88</v>
      </c>
      <c r="AY144" s="512" t="s">
        <v>285</v>
      </c>
      <c r="AZ144" s="565">
        <v>54.96</v>
      </c>
      <c r="BA144" s="512" t="s">
        <v>285</v>
      </c>
      <c r="BB144" s="565">
        <v>217.30708030303126</v>
      </c>
      <c r="BC144" s="512" t="s">
        <v>285</v>
      </c>
      <c r="BD144" s="565">
        <v>269.94668360624996</v>
      </c>
      <c r="BE144" s="512" t="s">
        <v>285</v>
      </c>
      <c r="BF144" s="565">
        <v>72</v>
      </c>
      <c r="BG144" s="512">
        <v>500</v>
      </c>
      <c r="BH144" s="789" t="s">
        <v>1062</v>
      </c>
    </row>
    <row r="145" spans="1:60" ht="28.5">
      <c r="A145" s="712">
        <v>77</v>
      </c>
      <c r="B145" s="535" t="s">
        <v>867</v>
      </c>
      <c r="C145" s="616" t="s">
        <v>729</v>
      </c>
      <c r="D145" s="706" t="s">
        <v>969</v>
      </c>
      <c r="E145" s="703" t="s">
        <v>993</v>
      </c>
      <c r="F145" s="559">
        <v>75</v>
      </c>
      <c r="G145" s="560" t="s">
        <v>1062</v>
      </c>
      <c r="H145" s="560">
        <v>1.125</v>
      </c>
      <c r="I145" s="561">
        <v>127936.81687499999</v>
      </c>
      <c r="J145" s="707">
        <v>2000</v>
      </c>
      <c r="K145" s="562">
        <v>24</v>
      </c>
      <c r="L145" s="563">
        <v>0.05</v>
      </c>
      <c r="M145" s="513">
        <v>6396.8408437500002</v>
      </c>
      <c r="N145" s="714"/>
      <c r="O145" s="513">
        <v>0</v>
      </c>
      <c r="P145" s="714"/>
      <c r="Q145" s="513">
        <v>0</v>
      </c>
      <c r="R145" s="714"/>
      <c r="S145" s="513">
        <v>0</v>
      </c>
      <c r="T145" s="513"/>
      <c r="U145" s="714"/>
      <c r="V145" s="513">
        <v>0</v>
      </c>
      <c r="W145" s="513">
        <v>134333.65771874998</v>
      </c>
      <c r="X145" s="513">
        <v>4433.0107047187485</v>
      </c>
      <c r="Y145" s="513">
        <v>138766.66842346871</v>
      </c>
      <c r="Z145" s="513">
        <v>54.546646392872923</v>
      </c>
      <c r="AA145" s="513">
        <v>7854.7170805737005</v>
      </c>
      <c r="AB145" s="513">
        <v>34366.014622948831</v>
      </c>
      <c r="AC145" s="513">
        <v>13433.365771874998</v>
      </c>
      <c r="AD145" s="513">
        <v>194420.76589886623</v>
      </c>
      <c r="AE145" t="s">
        <v>1062</v>
      </c>
      <c r="AF145" s="512" t="s">
        <v>216</v>
      </c>
      <c r="AG145" s="513">
        <v>7354.6334264438419</v>
      </c>
      <c r="AH145" s="513">
        <v>0</v>
      </c>
      <c r="AI145" s="564" t="s">
        <v>287</v>
      </c>
      <c r="AJ145" s="513">
        <v>0</v>
      </c>
      <c r="AK145" s="564" t="s">
        <v>285</v>
      </c>
      <c r="AL145" s="513">
        <v>2012.1166921402964</v>
      </c>
      <c r="AM145" s="512" t="s">
        <v>288</v>
      </c>
      <c r="AN145" s="513">
        <v>2389.44</v>
      </c>
      <c r="AO145" s="707">
        <v>4</v>
      </c>
      <c r="AP145" s="565">
        <v>15680.04</v>
      </c>
      <c r="AQ145" s="512" t="s">
        <v>285</v>
      </c>
      <c r="AR145" s="565">
        <v>1800</v>
      </c>
      <c r="AS145" s="512"/>
      <c r="AT145" s="565">
        <v>0</v>
      </c>
      <c r="AU145" s="512" t="s">
        <v>285</v>
      </c>
      <c r="AV145" s="565">
        <v>4000</v>
      </c>
      <c r="AW145" s="512" t="s">
        <v>285</v>
      </c>
      <c r="AX145" s="565">
        <v>17.88</v>
      </c>
      <c r="AY145" s="512" t="s">
        <v>285</v>
      </c>
      <c r="AZ145" s="565">
        <v>54.96</v>
      </c>
      <c r="BA145" s="512" t="s">
        <v>285</v>
      </c>
      <c r="BB145" s="565">
        <v>216.27718892718747</v>
      </c>
      <c r="BC145" s="512" t="s">
        <v>285</v>
      </c>
      <c r="BD145" s="565">
        <v>268.66731543749995</v>
      </c>
      <c r="BE145" s="512" t="s">
        <v>285</v>
      </c>
      <c r="BF145" s="565">
        <v>72</v>
      </c>
      <c r="BG145" s="512">
        <v>500</v>
      </c>
      <c r="BH145" s="789" t="s">
        <v>1062</v>
      </c>
    </row>
    <row r="146" spans="1:60" ht="31.5" customHeight="1">
      <c r="A146" s="712">
        <v>78</v>
      </c>
      <c r="B146" s="535" t="s">
        <v>867</v>
      </c>
      <c r="C146" s="616" t="s">
        <v>729</v>
      </c>
      <c r="D146" s="706" t="s">
        <v>970</v>
      </c>
      <c r="E146" s="703" t="s">
        <v>993</v>
      </c>
      <c r="F146" s="559">
        <v>75</v>
      </c>
      <c r="G146" s="560" t="s">
        <v>1062</v>
      </c>
      <c r="H146" s="560">
        <v>1.125</v>
      </c>
      <c r="I146" s="561">
        <v>127936.81687499999</v>
      </c>
      <c r="J146" s="707">
        <v>2020</v>
      </c>
      <c r="K146" s="562">
        <v>4</v>
      </c>
      <c r="L146" s="563">
        <v>0</v>
      </c>
      <c r="M146" s="513">
        <v>0</v>
      </c>
      <c r="N146" s="714">
        <v>0.04</v>
      </c>
      <c r="O146" s="513">
        <v>5117.472675</v>
      </c>
      <c r="P146" s="714"/>
      <c r="Q146" s="513">
        <v>0</v>
      </c>
      <c r="R146" s="714"/>
      <c r="S146" s="513">
        <v>0</v>
      </c>
      <c r="T146" s="513"/>
      <c r="U146" s="714"/>
      <c r="V146" s="513">
        <v>0</v>
      </c>
      <c r="W146" s="513">
        <v>133054.28954999999</v>
      </c>
      <c r="X146" s="513">
        <v>4390.79155515</v>
      </c>
      <c r="Y146" s="513">
        <v>137445.08110514999</v>
      </c>
      <c r="Z146" s="513">
        <v>54.02715452246462</v>
      </c>
      <c r="AA146" s="513">
        <v>7779.9102512349054</v>
      </c>
      <c r="AB146" s="513">
        <v>24581.508959873125</v>
      </c>
      <c r="AC146" s="513">
        <v>13305.428954999999</v>
      </c>
      <c r="AD146" s="513">
        <v>183111.92927125801</v>
      </c>
      <c r="AE146" t="s">
        <v>1062</v>
      </c>
      <c r="AF146" s="512" t="s">
        <v>216</v>
      </c>
      <c r="AG146" s="513">
        <v>7284.5892985729497</v>
      </c>
      <c r="AH146" s="513">
        <v>0</v>
      </c>
      <c r="AI146" s="564" t="s">
        <v>287</v>
      </c>
      <c r="AJ146" s="513">
        <v>0</v>
      </c>
      <c r="AK146" s="564" t="s">
        <v>285</v>
      </c>
      <c r="AL146" s="513">
        <v>1992.9536760246749</v>
      </c>
      <c r="AM146" s="512" t="s">
        <v>288</v>
      </c>
      <c r="AN146" s="513">
        <v>2389.44</v>
      </c>
      <c r="AO146" s="707">
        <v>1</v>
      </c>
      <c r="AP146" s="565">
        <v>7989.36</v>
      </c>
      <c r="AQ146" s="512" t="s">
        <v>285</v>
      </c>
      <c r="AR146" s="565">
        <v>1800</v>
      </c>
      <c r="AS146" s="512" t="s">
        <v>285</v>
      </c>
      <c r="AT146" s="565">
        <v>2000</v>
      </c>
      <c r="AU146" s="512"/>
      <c r="AV146" s="565">
        <v>0</v>
      </c>
      <c r="AW146" s="512" t="s">
        <v>285</v>
      </c>
      <c r="AX146" s="565">
        <v>17.88</v>
      </c>
      <c r="AY146" s="512" t="s">
        <v>285</v>
      </c>
      <c r="AZ146" s="565">
        <v>54.96</v>
      </c>
      <c r="BA146" s="512" t="s">
        <v>285</v>
      </c>
      <c r="BB146" s="565">
        <v>214.2174061755</v>
      </c>
      <c r="BC146" s="512" t="s">
        <v>285</v>
      </c>
      <c r="BD146" s="565">
        <v>266.10857909999999</v>
      </c>
      <c r="BE146" s="512" t="s">
        <v>285</v>
      </c>
      <c r="BF146" s="565">
        <v>72</v>
      </c>
      <c r="BG146" s="512">
        <v>500</v>
      </c>
      <c r="BH146" s="789" t="s">
        <v>1062</v>
      </c>
    </row>
    <row r="147" spans="1:60" ht="31.5" customHeight="1">
      <c r="A147" s="712">
        <v>79</v>
      </c>
      <c r="B147" s="535" t="s">
        <v>867</v>
      </c>
      <c r="C147" s="616" t="s">
        <v>729</v>
      </c>
      <c r="D147" s="706" t="s">
        <v>971</v>
      </c>
      <c r="E147" s="703" t="s">
        <v>993</v>
      </c>
      <c r="F147" s="559">
        <v>75</v>
      </c>
      <c r="G147" s="560" t="s">
        <v>1062</v>
      </c>
      <c r="H147" s="560">
        <v>1.125</v>
      </c>
      <c r="I147" s="561">
        <v>127936.81687499999</v>
      </c>
      <c r="J147" s="707">
        <v>2017</v>
      </c>
      <c r="K147" s="562">
        <v>7</v>
      </c>
      <c r="L147" s="563">
        <v>1.4999999999999999E-2</v>
      </c>
      <c r="M147" s="513">
        <v>1919.0522531249999</v>
      </c>
      <c r="N147" s="714">
        <v>0.04</v>
      </c>
      <c r="O147" s="513">
        <v>5117.472675</v>
      </c>
      <c r="P147" s="714"/>
      <c r="Q147" s="513">
        <v>0</v>
      </c>
      <c r="R147" s="714"/>
      <c r="S147" s="513">
        <v>0</v>
      </c>
      <c r="T147" s="513"/>
      <c r="U147" s="714"/>
      <c r="V147" s="513">
        <v>0</v>
      </c>
      <c r="W147" s="513">
        <v>134973.34180312499</v>
      </c>
      <c r="X147" s="513">
        <v>4454.120279503124</v>
      </c>
      <c r="Y147" s="513">
        <v>139427.4620826281</v>
      </c>
      <c r="Z147" s="513">
        <v>54.806392328077081</v>
      </c>
      <c r="AA147" s="513">
        <v>7892.120495243099</v>
      </c>
      <c r="AB147" s="513">
        <v>31762.247454486678</v>
      </c>
      <c r="AC147" s="513">
        <v>13497.3341803125</v>
      </c>
      <c r="AD147" s="513">
        <v>192579.16421267035</v>
      </c>
      <c r="AE147" t="s">
        <v>1062</v>
      </c>
      <c r="AF147" s="512" t="s">
        <v>216</v>
      </c>
      <c r="AG147" s="513">
        <v>7389.6554903792894</v>
      </c>
      <c r="AH147" s="513">
        <v>0</v>
      </c>
      <c r="AI147" s="564" t="s">
        <v>287</v>
      </c>
      <c r="AJ147" s="513">
        <v>0</v>
      </c>
      <c r="AK147" s="564" t="s">
        <v>285</v>
      </c>
      <c r="AL147" s="513">
        <v>2021.6982001981075</v>
      </c>
      <c r="AM147" s="512" t="s">
        <v>288</v>
      </c>
      <c r="AN147" s="513">
        <v>2389.44</v>
      </c>
      <c r="AO147" s="707">
        <v>3</v>
      </c>
      <c r="AP147" s="565">
        <v>13029.36</v>
      </c>
      <c r="AQ147" s="512" t="s">
        <v>285</v>
      </c>
      <c r="AR147" s="565">
        <v>1800</v>
      </c>
      <c r="AS147" s="512"/>
      <c r="AT147" s="565">
        <v>0</v>
      </c>
      <c r="AU147" s="512" t="s">
        <v>285</v>
      </c>
      <c r="AV147" s="565">
        <v>4000</v>
      </c>
      <c r="AW147" s="512" t="s">
        <v>285</v>
      </c>
      <c r="AX147" s="565">
        <v>17.88</v>
      </c>
      <c r="AY147" s="512" t="s">
        <v>285</v>
      </c>
      <c r="AZ147" s="565">
        <v>54.96</v>
      </c>
      <c r="BA147" s="512" t="s">
        <v>285</v>
      </c>
      <c r="BB147" s="565">
        <v>217.30708030303126</v>
      </c>
      <c r="BC147" s="512" t="s">
        <v>285</v>
      </c>
      <c r="BD147" s="565">
        <v>269.94668360624996</v>
      </c>
      <c r="BE147" s="512" t="s">
        <v>285</v>
      </c>
      <c r="BF147" s="565">
        <v>72</v>
      </c>
      <c r="BG147" s="512">
        <v>500</v>
      </c>
      <c r="BH147" s="789" t="s">
        <v>1062</v>
      </c>
    </row>
    <row r="148" spans="1:60" ht="31.5" customHeight="1">
      <c r="A148" s="712">
        <v>80</v>
      </c>
      <c r="B148" s="535" t="s">
        <v>867</v>
      </c>
      <c r="C148" s="616" t="s">
        <v>729</v>
      </c>
      <c r="D148" s="706" t="s">
        <v>972</v>
      </c>
      <c r="E148" s="703" t="s">
        <v>993</v>
      </c>
      <c r="F148" s="559">
        <v>75</v>
      </c>
      <c r="G148" s="560" t="s">
        <v>1062</v>
      </c>
      <c r="H148" s="560">
        <v>1.125</v>
      </c>
      <c r="I148" s="561">
        <v>127936.81687499999</v>
      </c>
      <c r="J148" s="707">
        <v>2014</v>
      </c>
      <c r="K148" s="562">
        <v>10</v>
      </c>
      <c r="L148" s="563">
        <v>0.03</v>
      </c>
      <c r="M148" s="513">
        <v>3838.1045062499998</v>
      </c>
      <c r="N148" s="714"/>
      <c r="O148" s="513">
        <v>0</v>
      </c>
      <c r="P148" s="714">
        <v>0.02</v>
      </c>
      <c r="Q148" s="513">
        <v>2558.7363375</v>
      </c>
      <c r="R148" s="714"/>
      <c r="S148" s="513">
        <v>0</v>
      </c>
      <c r="T148" s="513"/>
      <c r="U148" s="714"/>
      <c r="V148" s="513">
        <v>0</v>
      </c>
      <c r="W148" s="513">
        <v>134333.65771875001</v>
      </c>
      <c r="X148" s="513">
        <v>4433.0107047187494</v>
      </c>
      <c r="Y148" s="513">
        <v>138766.66842346877</v>
      </c>
      <c r="Z148" s="513">
        <v>54.546646392872944</v>
      </c>
      <c r="AA148" s="513">
        <v>7854.7170805737032</v>
      </c>
      <c r="AB148" s="513">
        <v>34366.014622948831</v>
      </c>
      <c r="AC148" s="513">
        <v>13433.365771875002</v>
      </c>
      <c r="AD148" s="513">
        <v>194420.76589886629</v>
      </c>
      <c r="AE148" t="s">
        <v>1062</v>
      </c>
      <c r="AF148" s="512" t="s">
        <v>216</v>
      </c>
      <c r="AG148" s="513">
        <v>7354.6334264438447</v>
      </c>
      <c r="AH148" s="513">
        <v>0</v>
      </c>
      <c r="AI148" s="564" t="s">
        <v>287</v>
      </c>
      <c r="AJ148" s="513">
        <v>0</v>
      </c>
      <c r="AK148" s="564" t="s">
        <v>285</v>
      </c>
      <c r="AL148" s="513">
        <v>2012.1166921402973</v>
      </c>
      <c r="AM148" s="512" t="s">
        <v>288</v>
      </c>
      <c r="AN148" s="513">
        <v>2389.44</v>
      </c>
      <c r="AO148" s="707">
        <v>4</v>
      </c>
      <c r="AP148" s="565">
        <v>15680.04</v>
      </c>
      <c r="AQ148" s="512" t="s">
        <v>285</v>
      </c>
      <c r="AR148" s="565">
        <v>1800</v>
      </c>
      <c r="AS148" s="512"/>
      <c r="AT148" s="565">
        <v>0</v>
      </c>
      <c r="AU148" s="512" t="s">
        <v>285</v>
      </c>
      <c r="AV148" s="565">
        <v>4000</v>
      </c>
      <c r="AW148" s="512" t="s">
        <v>285</v>
      </c>
      <c r="AX148" s="565">
        <v>17.88</v>
      </c>
      <c r="AY148" s="512" t="s">
        <v>285</v>
      </c>
      <c r="AZ148" s="565">
        <v>54.96</v>
      </c>
      <c r="BA148" s="512" t="s">
        <v>285</v>
      </c>
      <c r="BB148" s="565">
        <v>216.27718892718752</v>
      </c>
      <c r="BC148" s="512" t="s">
        <v>285</v>
      </c>
      <c r="BD148" s="565">
        <v>268.66731543750001</v>
      </c>
      <c r="BE148" s="512" t="s">
        <v>285</v>
      </c>
      <c r="BF148" s="565">
        <v>72</v>
      </c>
      <c r="BG148" s="512">
        <v>500</v>
      </c>
      <c r="BH148" s="789" t="s">
        <v>1062</v>
      </c>
    </row>
    <row r="149" spans="1:60" ht="31.5" customHeight="1">
      <c r="A149" s="712">
        <v>81</v>
      </c>
      <c r="B149" s="535" t="s">
        <v>867</v>
      </c>
      <c r="C149" s="616" t="s">
        <v>729</v>
      </c>
      <c r="D149" s="706" t="s">
        <v>973</v>
      </c>
      <c r="E149" s="703" t="s">
        <v>993</v>
      </c>
      <c r="F149" s="559">
        <v>75</v>
      </c>
      <c r="G149" s="560" t="s">
        <v>1062</v>
      </c>
      <c r="H149" s="560">
        <v>1.125</v>
      </c>
      <c r="I149" s="561">
        <v>127936.81687499999</v>
      </c>
      <c r="J149" s="707">
        <v>2011</v>
      </c>
      <c r="K149" s="562">
        <v>13</v>
      </c>
      <c r="L149" s="563">
        <v>0.03</v>
      </c>
      <c r="M149" s="513">
        <v>3838.1045062499998</v>
      </c>
      <c r="N149" s="714"/>
      <c r="O149" s="513">
        <v>0</v>
      </c>
      <c r="P149" s="714"/>
      <c r="Q149" s="513">
        <v>0</v>
      </c>
      <c r="R149" s="714"/>
      <c r="S149" s="513">
        <v>0</v>
      </c>
      <c r="T149" s="513"/>
      <c r="U149" s="714"/>
      <c r="V149" s="513">
        <v>0</v>
      </c>
      <c r="W149" s="513">
        <v>131774.92138124999</v>
      </c>
      <c r="X149" s="513">
        <v>4348.5724055812498</v>
      </c>
      <c r="Y149" s="513">
        <v>136123.49378683124</v>
      </c>
      <c r="Z149" s="513">
        <v>53.507662652056304</v>
      </c>
      <c r="AA149" s="513">
        <v>7705.1034218961086</v>
      </c>
      <c r="AB149" s="513">
        <v>34178.363296797419</v>
      </c>
      <c r="AC149" s="513">
        <v>13177.492138125001</v>
      </c>
      <c r="AD149" s="513">
        <v>191184.45264364977</v>
      </c>
      <c r="AE149" t="s">
        <v>1062</v>
      </c>
      <c r="AF149" s="512" t="s">
        <v>216</v>
      </c>
      <c r="AG149" s="513">
        <v>7214.5451707020557</v>
      </c>
      <c r="AH149" s="513">
        <v>0</v>
      </c>
      <c r="AI149" s="564" t="s">
        <v>287</v>
      </c>
      <c r="AJ149" s="513">
        <v>0</v>
      </c>
      <c r="AK149" s="564" t="s">
        <v>285</v>
      </c>
      <c r="AL149" s="513">
        <v>1973.7906599090531</v>
      </c>
      <c r="AM149" s="512" t="s">
        <v>288</v>
      </c>
      <c r="AN149" s="513">
        <v>2389.44</v>
      </c>
      <c r="AO149" s="707">
        <v>4</v>
      </c>
      <c r="AP149" s="565">
        <v>15680.04</v>
      </c>
      <c r="AQ149" s="512" t="s">
        <v>285</v>
      </c>
      <c r="AR149" s="565">
        <v>1800</v>
      </c>
      <c r="AS149" s="512"/>
      <c r="AT149" s="565">
        <v>0</v>
      </c>
      <c r="AU149" s="512" t="s">
        <v>285</v>
      </c>
      <c r="AV149" s="565">
        <v>4000</v>
      </c>
      <c r="AW149" s="512" t="s">
        <v>285</v>
      </c>
      <c r="AX149" s="565">
        <v>17.88</v>
      </c>
      <c r="AY149" s="512" t="s">
        <v>285</v>
      </c>
      <c r="AZ149" s="565">
        <v>54.96</v>
      </c>
      <c r="BA149" s="512" t="s">
        <v>285</v>
      </c>
      <c r="BB149" s="565">
        <v>212.15762342381251</v>
      </c>
      <c r="BC149" s="512" t="s">
        <v>285</v>
      </c>
      <c r="BD149" s="565">
        <v>263.54984276250002</v>
      </c>
      <c r="BE149" s="512" t="s">
        <v>285</v>
      </c>
      <c r="BF149" s="565">
        <v>72</v>
      </c>
      <c r="BG149" s="512">
        <v>500</v>
      </c>
      <c r="BH149" s="789" t="s">
        <v>1062</v>
      </c>
    </row>
    <row r="150" spans="1:60" ht="31.5" customHeight="1">
      <c r="A150" s="712">
        <v>82</v>
      </c>
      <c r="B150" s="535" t="s">
        <v>867</v>
      </c>
      <c r="C150" s="616" t="s">
        <v>729</v>
      </c>
      <c r="D150" s="706" t="s">
        <v>974</v>
      </c>
      <c r="E150" s="703" t="s">
        <v>993</v>
      </c>
      <c r="F150" s="559">
        <v>75</v>
      </c>
      <c r="G150" s="560" t="s">
        <v>1062</v>
      </c>
      <c r="H150" s="560">
        <v>1.125</v>
      </c>
      <c r="I150" s="561">
        <v>127936.81687499999</v>
      </c>
      <c r="J150" s="707">
        <v>2001</v>
      </c>
      <c r="K150" s="562">
        <v>23</v>
      </c>
      <c r="L150" s="563">
        <v>0.05</v>
      </c>
      <c r="M150" s="513">
        <v>6396.8408437500002</v>
      </c>
      <c r="N150" s="714">
        <v>0.04</v>
      </c>
      <c r="O150" s="513">
        <v>5117.472675</v>
      </c>
      <c r="P150" s="714"/>
      <c r="Q150" s="513">
        <v>0</v>
      </c>
      <c r="R150" s="714"/>
      <c r="S150" s="513">
        <v>0</v>
      </c>
      <c r="T150" s="513"/>
      <c r="U150" s="714"/>
      <c r="V150" s="513">
        <v>0</v>
      </c>
      <c r="W150" s="513">
        <v>139451.13039374998</v>
      </c>
      <c r="X150" s="513">
        <v>4601.8873029937486</v>
      </c>
      <c r="Y150" s="513">
        <v>144053.01769674371</v>
      </c>
      <c r="Z150" s="513">
        <v>56.624613874506174</v>
      </c>
      <c r="AA150" s="513">
        <v>8153.9443979288899</v>
      </c>
      <c r="AB150" s="513">
        <v>41554.677275251641</v>
      </c>
      <c r="AC150" s="513">
        <v>13945.113039374999</v>
      </c>
      <c r="AD150" s="513">
        <v>207706.75240929925</v>
      </c>
      <c r="AE150" t="s">
        <v>1062</v>
      </c>
      <c r="AF150" s="512" t="s">
        <v>216</v>
      </c>
      <c r="AG150" s="513">
        <v>7634.8099379274163</v>
      </c>
      <c r="AH150" s="513">
        <v>0</v>
      </c>
      <c r="AI150" s="564" t="s">
        <v>287</v>
      </c>
      <c r="AJ150" s="513">
        <v>0</v>
      </c>
      <c r="AK150" s="564" t="s">
        <v>285</v>
      </c>
      <c r="AL150" s="513">
        <v>2088.7687566027839</v>
      </c>
      <c r="AM150" s="512" t="s">
        <v>288</v>
      </c>
      <c r="AN150" s="513">
        <v>2389.44</v>
      </c>
      <c r="AO150" s="707">
        <v>5</v>
      </c>
      <c r="AP150" s="565">
        <v>22493.4</v>
      </c>
      <c r="AQ150" s="512" t="s">
        <v>285</v>
      </c>
      <c r="AR150" s="565">
        <v>1800</v>
      </c>
      <c r="AS150" s="512"/>
      <c r="AT150" s="565">
        <v>0</v>
      </c>
      <c r="AU150" s="512" t="s">
        <v>285</v>
      </c>
      <c r="AV150" s="565">
        <v>4000</v>
      </c>
      <c r="AW150" s="512" t="s">
        <v>285</v>
      </c>
      <c r="AX150" s="565">
        <v>17.88</v>
      </c>
      <c r="AY150" s="512" t="s">
        <v>285</v>
      </c>
      <c r="AZ150" s="565">
        <v>54.96</v>
      </c>
      <c r="BA150" s="512" t="s">
        <v>285</v>
      </c>
      <c r="BB150" s="565">
        <v>224.51631993393747</v>
      </c>
      <c r="BC150" s="512" t="s">
        <v>285</v>
      </c>
      <c r="BD150" s="565">
        <v>278.90226078749998</v>
      </c>
      <c r="BE150" s="512" t="s">
        <v>285</v>
      </c>
      <c r="BF150" s="565">
        <v>72</v>
      </c>
      <c r="BG150" s="512">
        <v>500</v>
      </c>
      <c r="BH150" s="789" t="s">
        <v>1062</v>
      </c>
    </row>
    <row r="151" spans="1:60" ht="31.5" customHeight="1">
      <c r="A151" s="712">
        <v>83</v>
      </c>
      <c r="B151" s="535" t="s">
        <v>867</v>
      </c>
      <c r="C151" s="616" t="s">
        <v>729</v>
      </c>
      <c r="D151" s="706" t="s">
        <v>975</v>
      </c>
      <c r="E151" s="703" t="s">
        <v>993</v>
      </c>
      <c r="F151" s="559">
        <v>75</v>
      </c>
      <c r="G151" s="560" t="s">
        <v>1062</v>
      </c>
      <c r="H151" s="560">
        <v>1.125</v>
      </c>
      <c r="I151" s="561">
        <v>127936.81687499999</v>
      </c>
      <c r="J151" s="707">
        <v>2000</v>
      </c>
      <c r="K151" s="562">
        <v>24</v>
      </c>
      <c r="L151" s="563">
        <v>0.05</v>
      </c>
      <c r="M151" s="513">
        <v>6396.8408437500002</v>
      </c>
      <c r="N151" s="714"/>
      <c r="O151" s="513">
        <v>0</v>
      </c>
      <c r="P151" s="714"/>
      <c r="Q151" s="513">
        <v>0</v>
      </c>
      <c r="R151" s="714"/>
      <c r="S151" s="513">
        <v>0</v>
      </c>
      <c r="T151" s="513"/>
      <c r="U151" s="714"/>
      <c r="V151" s="513">
        <v>0</v>
      </c>
      <c r="W151" s="513">
        <v>134333.65771874998</v>
      </c>
      <c r="X151" s="513">
        <v>4433.0107047187485</v>
      </c>
      <c r="Y151" s="513">
        <v>138766.66842346871</v>
      </c>
      <c r="Z151" s="513">
        <v>54.546646392872923</v>
      </c>
      <c r="AA151" s="513">
        <v>7854.7170805737005</v>
      </c>
      <c r="AB151" s="513">
        <v>36139.374622948832</v>
      </c>
      <c r="AC151" s="513">
        <v>13433.365771874998</v>
      </c>
      <c r="AD151" s="513">
        <v>196194.12589886624</v>
      </c>
      <c r="AE151" t="s">
        <v>1062</v>
      </c>
      <c r="AF151" s="512" t="s">
        <v>216</v>
      </c>
      <c r="AG151" s="513">
        <v>7354.6334264438419</v>
      </c>
      <c r="AH151" s="513">
        <v>0</v>
      </c>
      <c r="AI151" s="564" t="s">
        <v>287</v>
      </c>
      <c r="AJ151" s="513">
        <v>0</v>
      </c>
      <c r="AK151" s="564" t="s">
        <v>285</v>
      </c>
      <c r="AL151" s="513">
        <v>2012.1166921402964</v>
      </c>
      <c r="AM151" s="512" t="s">
        <v>288</v>
      </c>
      <c r="AN151" s="513">
        <v>2389.44</v>
      </c>
      <c r="AO151" s="707">
        <v>2</v>
      </c>
      <c r="AP151" s="565">
        <v>17453.400000000001</v>
      </c>
      <c r="AQ151" s="512" t="s">
        <v>285</v>
      </c>
      <c r="AR151" s="565">
        <v>1800</v>
      </c>
      <c r="AS151" s="512"/>
      <c r="AT151" s="565">
        <v>0</v>
      </c>
      <c r="AU151" s="512" t="s">
        <v>285</v>
      </c>
      <c r="AV151" s="565">
        <v>4000</v>
      </c>
      <c r="AW151" s="512" t="s">
        <v>285</v>
      </c>
      <c r="AX151" s="565">
        <v>17.88</v>
      </c>
      <c r="AY151" s="512" t="s">
        <v>285</v>
      </c>
      <c r="AZ151" s="565">
        <v>54.96</v>
      </c>
      <c r="BA151" s="512" t="s">
        <v>285</v>
      </c>
      <c r="BB151" s="565">
        <v>216.27718892718747</v>
      </c>
      <c r="BC151" s="512" t="s">
        <v>285</v>
      </c>
      <c r="BD151" s="565">
        <v>268.66731543749995</v>
      </c>
      <c r="BE151" s="512" t="s">
        <v>285</v>
      </c>
      <c r="BF151" s="565">
        <v>72</v>
      </c>
      <c r="BG151" s="512">
        <v>500</v>
      </c>
      <c r="BH151" s="789" t="s">
        <v>1062</v>
      </c>
    </row>
    <row r="152" spans="1:60" ht="31.5" customHeight="1">
      <c r="A152" s="712">
        <v>84</v>
      </c>
      <c r="B152" s="535" t="s">
        <v>867</v>
      </c>
      <c r="C152" s="616" t="s">
        <v>729</v>
      </c>
      <c r="D152" s="706" t="s">
        <v>976</v>
      </c>
      <c r="E152" s="703" t="s">
        <v>993</v>
      </c>
      <c r="F152" s="559">
        <v>75</v>
      </c>
      <c r="G152" s="560" t="s">
        <v>1062</v>
      </c>
      <c r="H152" s="560">
        <v>1.125</v>
      </c>
      <c r="I152" s="561">
        <v>127936.81687499999</v>
      </c>
      <c r="J152" s="707">
        <v>2017</v>
      </c>
      <c r="K152" s="562">
        <v>7</v>
      </c>
      <c r="L152" s="563">
        <v>1.4999999999999999E-2</v>
      </c>
      <c r="M152" s="513">
        <v>1919.0522531249999</v>
      </c>
      <c r="N152" s="714">
        <v>0.04</v>
      </c>
      <c r="O152" s="513">
        <v>5117.472675</v>
      </c>
      <c r="P152" s="714"/>
      <c r="Q152" s="513">
        <v>0</v>
      </c>
      <c r="R152" s="714"/>
      <c r="S152" s="513">
        <v>0</v>
      </c>
      <c r="T152" s="513"/>
      <c r="U152" s="714"/>
      <c r="V152" s="513">
        <v>0</v>
      </c>
      <c r="W152" s="513">
        <v>134973.34180312499</v>
      </c>
      <c r="X152" s="513">
        <v>4454.120279503124</v>
      </c>
      <c r="Y152" s="513">
        <v>139427.4620826281</v>
      </c>
      <c r="Z152" s="513">
        <v>54.806392328077081</v>
      </c>
      <c r="AA152" s="513">
        <v>7892.120495243099</v>
      </c>
      <c r="AB152" s="513">
        <v>36186.287454486672</v>
      </c>
      <c r="AC152" s="513">
        <v>13497.3341803125</v>
      </c>
      <c r="AD152" s="513">
        <v>197003.20421267036</v>
      </c>
      <c r="AE152" t="s">
        <v>1062</v>
      </c>
      <c r="AF152" s="512" t="s">
        <v>216</v>
      </c>
      <c r="AG152" s="513">
        <v>7389.6554903792894</v>
      </c>
      <c r="AH152" s="513">
        <v>0</v>
      </c>
      <c r="AI152" s="564" t="s">
        <v>287</v>
      </c>
      <c r="AJ152" s="513">
        <v>0</v>
      </c>
      <c r="AK152" s="564" t="s">
        <v>285</v>
      </c>
      <c r="AL152" s="513">
        <v>2021.6982001981075</v>
      </c>
      <c r="AM152" s="512" t="s">
        <v>288</v>
      </c>
      <c r="AN152" s="513">
        <v>2389.44</v>
      </c>
      <c r="AO152" s="707">
        <v>2</v>
      </c>
      <c r="AP152" s="565">
        <v>17453.400000000001</v>
      </c>
      <c r="AQ152" s="512" t="s">
        <v>285</v>
      </c>
      <c r="AR152" s="565">
        <v>1800</v>
      </c>
      <c r="AS152" s="512"/>
      <c r="AT152" s="565">
        <v>0</v>
      </c>
      <c r="AU152" s="512" t="s">
        <v>285</v>
      </c>
      <c r="AV152" s="565">
        <v>4000</v>
      </c>
      <c r="AW152" s="512" t="s">
        <v>285</v>
      </c>
      <c r="AX152" s="565">
        <v>17.88</v>
      </c>
      <c r="AY152" s="512" t="s">
        <v>285</v>
      </c>
      <c r="AZ152" s="565">
        <v>54.96</v>
      </c>
      <c r="BA152" s="512" t="s">
        <v>285</v>
      </c>
      <c r="BB152" s="565">
        <v>217.30708030303126</v>
      </c>
      <c r="BC152" s="512" t="s">
        <v>285</v>
      </c>
      <c r="BD152" s="565">
        <v>269.94668360624996</v>
      </c>
      <c r="BE152" s="512" t="s">
        <v>285</v>
      </c>
      <c r="BF152" s="565">
        <v>72</v>
      </c>
      <c r="BG152" s="512">
        <v>500</v>
      </c>
      <c r="BH152" s="789" t="s">
        <v>1062</v>
      </c>
    </row>
    <row r="153" spans="1:60" ht="31.5" customHeight="1">
      <c r="A153" s="712">
        <v>85</v>
      </c>
      <c r="B153" s="535" t="s">
        <v>867</v>
      </c>
      <c r="C153" s="616" t="s">
        <v>729</v>
      </c>
      <c r="D153" s="706" t="s">
        <v>977</v>
      </c>
      <c r="E153" s="703" t="s">
        <v>993</v>
      </c>
      <c r="F153" s="559">
        <v>75</v>
      </c>
      <c r="G153" s="560" t="s">
        <v>1062</v>
      </c>
      <c r="H153" s="560">
        <v>1.125</v>
      </c>
      <c r="I153" s="561">
        <v>127936.81687499999</v>
      </c>
      <c r="J153" s="707">
        <v>1994</v>
      </c>
      <c r="K153" s="562">
        <v>30</v>
      </c>
      <c r="L153" s="563">
        <v>0.06</v>
      </c>
      <c r="M153" s="513">
        <v>7676.2090124999995</v>
      </c>
      <c r="N153" s="714">
        <v>0.04</v>
      </c>
      <c r="O153" s="513">
        <v>5117.472675</v>
      </c>
      <c r="P153" s="714"/>
      <c r="Q153" s="513">
        <v>0</v>
      </c>
      <c r="R153" s="714"/>
      <c r="S153" s="513">
        <v>0</v>
      </c>
      <c r="T153" s="513"/>
      <c r="U153" s="714"/>
      <c r="V153" s="513">
        <v>0</v>
      </c>
      <c r="W153" s="513">
        <v>140730.4985625</v>
      </c>
      <c r="X153" s="513">
        <v>4644.1064525624997</v>
      </c>
      <c r="Y153" s="513">
        <v>145374.60501506249</v>
      </c>
      <c r="Z153" s="513">
        <v>57.144105744914505</v>
      </c>
      <c r="AA153" s="513">
        <v>8228.7512272676886</v>
      </c>
      <c r="AB153" s="513">
        <v>34835.142938327343</v>
      </c>
      <c r="AC153" s="513">
        <v>14073.04985625</v>
      </c>
      <c r="AD153" s="513">
        <v>202511.54903690753</v>
      </c>
      <c r="AE153" t="s">
        <v>1062</v>
      </c>
      <c r="AF153" s="512" t="s">
        <v>216</v>
      </c>
      <c r="AG153" s="513">
        <v>7704.8540657983121</v>
      </c>
      <c r="AH153" s="513">
        <v>0</v>
      </c>
      <c r="AI153" s="564" t="s">
        <v>287</v>
      </c>
      <c r="AJ153" s="513">
        <v>0</v>
      </c>
      <c r="AK153" s="564" t="s">
        <v>285</v>
      </c>
      <c r="AL153" s="513">
        <v>2107.9317727184061</v>
      </c>
      <c r="AM153" s="512" t="s">
        <v>288</v>
      </c>
      <c r="AN153" s="513">
        <v>2389.44</v>
      </c>
      <c r="AO153" s="707">
        <v>4</v>
      </c>
      <c r="AP153" s="565">
        <v>15680.04</v>
      </c>
      <c r="AQ153" s="512" t="s">
        <v>285</v>
      </c>
      <c r="AR153" s="565">
        <v>1800</v>
      </c>
      <c r="AS153" s="512"/>
      <c r="AT153" s="565">
        <v>0</v>
      </c>
      <c r="AU153" s="512" t="s">
        <v>285</v>
      </c>
      <c r="AV153" s="565">
        <v>4000</v>
      </c>
      <c r="AW153" s="512" t="s">
        <v>285</v>
      </c>
      <c r="AX153" s="565">
        <v>17.88</v>
      </c>
      <c r="AY153" s="512" t="s">
        <v>285</v>
      </c>
      <c r="AZ153" s="565">
        <v>54.96</v>
      </c>
      <c r="BA153" s="512" t="s">
        <v>285</v>
      </c>
      <c r="BB153" s="565">
        <v>226.57610268562502</v>
      </c>
      <c r="BC153" s="512" t="s">
        <v>285</v>
      </c>
      <c r="BD153" s="565">
        <v>281.46099712500001</v>
      </c>
      <c r="BE153" s="512" t="s">
        <v>285</v>
      </c>
      <c r="BF153" s="565">
        <v>72</v>
      </c>
      <c r="BG153" s="512">
        <v>500</v>
      </c>
      <c r="BH153" s="789" t="s">
        <v>1062</v>
      </c>
    </row>
    <row r="154" spans="1:60" ht="31.5" customHeight="1">
      <c r="A154" s="712">
        <v>86</v>
      </c>
      <c r="B154" s="535" t="s">
        <v>867</v>
      </c>
      <c r="C154" s="616" t="s">
        <v>729</v>
      </c>
      <c r="D154" s="706" t="s">
        <v>978</v>
      </c>
      <c r="E154" s="703" t="s">
        <v>993</v>
      </c>
      <c r="F154" s="559">
        <v>75</v>
      </c>
      <c r="G154" s="560" t="s">
        <v>1062</v>
      </c>
      <c r="H154" s="560">
        <v>1.125</v>
      </c>
      <c r="I154" s="561">
        <v>127936.81687499999</v>
      </c>
      <c r="J154" s="707">
        <v>2020</v>
      </c>
      <c r="K154" s="562">
        <v>4</v>
      </c>
      <c r="L154" s="563">
        <v>0</v>
      </c>
      <c r="M154" s="513">
        <v>0</v>
      </c>
      <c r="N154" s="714"/>
      <c r="O154" s="513">
        <v>0</v>
      </c>
      <c r="P154" s="714"/>
      <c r="Q154" s="513">
        <v>0</v>
      </c>
      <c r="R154" s="714"/>
      <c r="S154" s="513">
        <v>0</v>
      </c>
      <c r="T154" s="513"/>
      <c r="U154" s="714"/>
      <c r="V154" s="513">
        <v>0</v>
      </c>
      <c r="W154" s="513">
        <v>127936.81687499999</v>
      </c>
      <c r="X154" s="513">
        <v>4221.9149568749999</v>
      </c>
      <c r="Y154" s="513">
        <v>132158.73183187499</v>
      </c>
      <c r="Z154" s="513">
        <v>51.949187040831362</v>
      </c>
      <c r="AA154" s="513">
        <v>7480.6829338797161</v>
      </c>
      <c r="AB154" s="513">
        <v>31246.206307570312</v>
      </c>
      <c r="AC154" s="513">
        <v>12793.6816875</v>
      </c>
      <c r="AD154" s="513">
        <v>183679.30276082503</v>
      </c>
      <c r="AE154" t="s">
        <v>1062</v>
      </c>
      <c r="AF154" s="512" t="s">
        <v>216</v>
      </c>
      <c r="AG154" s="513">
        <v>7004.4127870893744</v>
      </c>
      <c r="AH154" s="513">
        <v>0</v>
      </c>
      <c r="AI154" s="564" t="s">
        <v>287</v>
      </c>
      <c r="AJ154" s="513">
        <v>0</v>
      </c>
      <c r="AK154" s="564" t="s">
        <v>285</v>
      </c>
      <c r="AL154" s="513">
        <v>1916.3016115621874</v>
      </c>
      <c r="AM154" s="512" t="s">
        <v>288</v>
      </c>
      <c r="AN154" s="513">
        <v>2389.44</v>
      </c>
      <c r="AO154" s="707">
        <v>3</v>
      </c>
      <c r="AP154" s="565">
        <v>13029.36</v>
      </c>
      <c r="AQ154" s="512" t="s">
        <v>285</v>
      </c>
      <c r="AR154" s="565">
        <v>1800</v>
      </c>
      <c r="AS154" s="512"/>
      <c r="AT154" s="565">
        <v>0</v>
      </c>
      <c r="AU154" s="512" t="s">
        <v>285</v>
      </c>
      <c r="AV154" s="565">
        <v>4000</v>
      </c>
      <c r="AW154" s="512" t="s">
        <v>285</v>
      </c>
      <c r="AX154" s="565">
        <v>17.88</v>
      </c>
      <c r="AY154" s="512" t="s">
        <v>285</v>
      </c>
      <c r="AZ154" s="565">
        <v>54.96</v>
      </c>
      <c r="BA154" s="512" t="s">
        <v>285</v>
      </c>
      <c r="BB154" s="565">
        <v>205.97827516875</v>
      </c>
      <c r="BC154" s="512" t="s">
        <v>285</v>
      </c>
      <c r="BD154" s="565">
        <v>255.87363374999998</v>
      </c>
      <c r="BE154" s="512" t="s">
        <v>285</v>
      </c>
      <c r="BF154" s="565">
        <v>72</v>
      </c>
      <c r="BG154" s="512">
        <v>500</v>
      </c>
      <c r="BH154" s="789" t="s">
        <v>1062</v>
      </c>
    </row>
    <row r="155" spans="1:60" ht="31.5" customHeight="1">
      <c r="A155" s="712">
        <v>87</v>
      </c>
      <c r="B155" s="535" t="s">
        <v>867</v>
      </c>
      <c r="C155" s="616" t="s">
        <v>729</v>
      </c>
      <c r="D155" s="725" t="s">
        <v>964</v>
      </c>
      <c r="E155" s="703" t="s">
        <v>993</v>
      </c>
      <c r="F155" s="559">
        <v>75</v>
      </c>
      <c r="G155" s="560" t="s">
        <v>1062</v>
      </c>
      <c r="H155" s="560">
        <v>1.125</v>
      </c>
      <c r="I155" s="561">
        <v>127936.81687499999</v>
      </c>
      <c r="J155" s="707"/>
      <c r="K155" s="562">
        <v>0</v>
      </c>
      <c r="L155" s="563">
        <v>0</v>
      </c>
      <c r="M155" s="513">
        <v>0</v>
      </c>
      <c r="N155" s="714"/>
      <c r="O155" s="513">
        <v>0</v>
      </c>
      <c r="P155" s="714"/>
      <c r="Q155" s="513">
        <v>0</v>
      </c>
      <c r="R155" s="714"/>
      <c r="S155" s="513">
        <v>0</v>
      </c>
      <c r="T155" s="513"/>
      <c r="U155" s="714"/>
      <c r="V155" s="513">
        <v>0</v>
      </c>
      <c r="W155" s="513">
        <v>127936.81687499999</v>
      </c>
      <c r="X155" s="513">
        <v>4221.9149568749999</v>
      </c>
      <c r="Y155" s="513">
        <v>132158.73183187499</v>
      </c>
      <c r="Z155" s="513">
        <v>51.949187040831362</v>
      </c>
      <c r="AA155" s="513">
        <v>7480.6829338797161</v>
      </c>
      <c r="AB155" s="513">
        <v>33896.886307570312</v>
      </c>
      <c r="AC155" s="513">
        <v>12793.6816875</v>
      </c>
      <c r="AD155" s="513">
        <v>186329.98276082505</v>
      </c>
      <c r="AE155" t="s">
        <v>1062</v>
      </c>
      <c r="AF155" s="512" t="s">
        <v>216</v>
      </c>
      <c r="AG155" s="513">
        <v>7004.4127870893744</v>
      </c>
      <c r="AH155" s="513">
        <v>0</v>
      </c>
      <c r="AI155" s="564" t="s">
        <v>287</v>
      </c>
      <c r="AJ155" s="513">
        <v>0</v>
      </c>
      <c r="AK155" s="564" t="s">
        <v>285</v>
      </c>
      <c r="AL155" s="513">
        <v>1916.3016115621874</v>
      </c>
      <c r="AM155" s="512" t="s">
        <v>288</v>
      </c>
      <c r="AN155" s="513">
        <v>2389.44</v>
      </c>
      <c r="AO155" s="707">
        <v>4</v>
      </c>
      <c r="AP155" s="565">
        <v>15680.04</v>
      </c>
      <c r="AQ155" s="512" t="s">
        <v>285</v>
      </c>
      <c r="AR155" s="565">
        <v>1800</v>
      </c>
      <c r="AS155" s="512"/>
      <c r="AT155" s="565">
        <v>0</v>
      </c>
      <c r="AU155" s="512" t="s">
        <v>285</v>
      </c>
      <c r="AV155" s="565">
        <v>4000</v>
      </c>
      <c r="AW155" s="512" t="s">
        <v>285</v>
      </c>
      <c r="AX155" s="565">
        <v>17.88</v>
      </c>
      <c r="AY155" s="512" t="s">
        <v>285</v>
      </c>
      <c r="AZ155" s="565">
        <v>54.96</v>
      </c>
      <c r="BA155" s="512" t="s">
        <v>285</v>
      </c>
      <c r="BB155" s="565">
        <v>205.97827516875</v>
      </c>
      <c r="BC155" s="512" t="s">
        <v>285</v>
      </c>
      <c r="BD155" s="565">
        <v>255.87363374999998</v>
      </c>
      <c r="BE155" s="512" t="s">
        <v>285</v>
      </c>
      <c r="BF155" s="565">
        <v>72</v>
      </c>
      <c r="BG155" s="512">
        <v>500</v>
      </c>
      <c r="BH155" s="789" t="s">
        <v>1062</v>
      </c>
    </row>
    <row r="156" spans="1:60" ht="31.5" customHeight="1">
      <c r="A156" s="712">
        <v>88</v>
      </c>
      <c r="B156" s="535" t="s">
        <v>867</v>
      </c>
      <c r="C156" s="616" t="s">
        <v>729</v>
      </c>
      <c r="D156" s="725" t="s">
        <v>964</v>
      </c>
      <c r="E156" s="703" t="s">
        <v>993</v>
      </c>
      <c r="F156" s="559">
        <v>75</v>
      </c>
      <c r="G156" s="560" t="s">
        <v>1062</v>
      </c>
      <c r="H156" s="560">
        <v>1.125</v>
      </c>
      <c r="I156" s="561">
        <v>127936.81687499999</v>
      </c>
      <c r="J156" s="707"/>
      <c r="K156" s="562">
        <v>0</v>
      </c>
      <c r="L156" s="563">
        <v>0</v>
      </c>
      <c r="M156" s="513">
        <v>0</v>
      </c>
      <c r="N156" s="714"/>
      <c r="O156" s="513">
        <v>0</v>
      </c>
      <c r="P156" s="714"/>
      <c r="Q156" s="513">
        <v>0</v>
      </c>
      <c r="R156" s="714"/>
      <c r="S156" s="513">
        <v>0</v>
      </c>
      <c r="T156" s="513"/>
      <c r="U156" s="714"/>
      <c r="V156" s="513">
        <v>0</v>
      </c>
      <c r="W156" s="513">
        <v>127936.81687499999</v>
      </c>
      <c r="X156" s="513">
        <v>4221.9149568749999</v>
      </c>
      <c r="Y156" s="513">
        <v>132158.73183187499</v>
      </c>
      <c r="Z156" s="513">
        <v>51.949187040831362</v>
      </c>
      <c r="AA156" s="513">
        <v>7480.6829338797161</v>
      </c>
      <c r="AB156" s="513">
        <v>33896.886307570312</v>
      </c>
      <c r="AC156" s="513">
        <v>12793.6816875</v>
      </c>
      <c r="AD156" s="513">
        <v>186329.98276082505</v>
      </c>
      <c r="AE156" t="s">
        <v>1062</v>
      </c>
      <c r="AF156" s="512" t="s">
        <v>216</v>
      </c>
      <c r="AG156" s="513">
        <v>7004.4127870893744</v>
      </c>
      <c r="AH156" s="513">
        <v>0</v>
      </c>
      <c r="AI156" s="564" t="s">
        <v>287</v>
      </c>
      <c r="AJ156" s="513">
        <v>0</v>
      </c>
      <c r="AK156" s="564" t="s">
        <v>285</v>
      </c>
      <c r="AL156" s="513">
        <v>1916.3016115621874</v>
      </c>
      <c r="AM156" s="512" t="s">
        <v>288</v>
      </c>
      <c r="AN156" s="513">
        <v>2389.44</v>
      </c>
      <c r="AO156" s="707">
        <v>4</v>
      </c>
      <c r="AP156" s="565">
        <v>15680.04</v>
      </c>
      <c r="AQ156" s="512" t="s">
        <v>285</v>
      </c>
      <c r="AR156" s="565">
        <v>1800</v>
      </c>
      <c r="AS156" s="512"/>
      <c r="AT156" s="565">
        <v>0</v>
      </c>
      <c r="AU156" s="512" t="s">
        <v>285</v>
      </c>
      <c r="AV156" s="565">
        <v>4000</v>
      </c>
      <c r="AW156" s="512" t="s">
        <v>285</v>
      </c>
      <c r="AX156" s="565">
        <v>17.88</v>
      </c>
      <c r="AY156" s="512" t="s">
        <v>285</v>
      </c>
      <c r="AZ156" s="565">
        <v>54.96</v>
      </c>
      <c r="BA156" s="512" t="s">
        <v>285</v>
      </c>
      <c r="BB156" s="565">
        <v>205.97827516875</v>
      </c>
      <c r="BC156" s="512" t="s">
        <v>285</v>
      </c>
      <c r="BD156" s="565">
        <v>255.87363374999998</v>
      </c>
      <c r="BE156" s="512" t="s">
        <v>285</v>
      </c>
      <c r="BF156" s="565">
        <v>72</v>
      </c>
      <c r="BG156" s="512">
        <v>500</v>
      </c>
      <c r="BH156" s="789" t="s">
        <v>1062</v>
      </c>
    </row>
    <row r="157" spans="1:60" ht="31.5" customHeight="1">
      <c r="A157" s="712">
        <v>89</v>
      </c>
      <c r="B157" s="535" t="s">
        <v>867</v>
      </c>
      <c r="C157" s="616" t="s">
        <v>729</v>
      </c>
      <c r="D157" s="725" t="s">
        <v>964</v>
      </c>
      <c r="E157" s="703" t="s">
        <v>993</v>
      </c>
      <c r="F157" s="559">
        <v>75</v>
      </c>
      <c r="G157" s="560" t="s">
        <v>1062</v>
      </c>
      <c r="H157" s="560">
        <v>1.125</v>
      </c>
      <c r="I157" s="561">
        <v>127936.81687499999</v>
      </c>
      <c r="J157" s="707"/>
      <c r="K157" s="562">
        <v>0</v>
      </c>
      <c r="L157" s="563">
        <v>0</v>
      </c>
      <c r="M157" s="513">
        <v>0</v>
      </c>
      <c r="N157" s="714"/>
      <c r="O157" s="513">
        <v>0</v>
      </c>
      <c r="P157" s="714"/>
      <c r="Q157" s="513">
        <v>0</v>
      </c>
      <c r="R157" s="714"/>
      <c r="S157" s="513">
        <v>0</v>
      </c>
      <c r="T157" s="513"/>
      <c r="U157" s="714"/>
      <c r="V157" s="513">
        <v>0</v>
      </c>
      <c r="W157" s="513">
        <v>127936.81687499999</v>
      </c>
      <c r="X157" s="513">
        <v>4221.9149568749999</v>
      </c>
      <c r="Y157" s="513">
        <v>132158.73183187499</v>
      </c>
      <c r="Z157" s="513">
        <v>51.949187040831362</v>
      </c>
      <c r="AA157" s="513">
        <v>7480.6829338797161</v>
      </c>
      <c r="AB157" s="513">
        <v>33896.886307570312</v>
      </c>
      <c r="AC157" s="513">
        <v>12793.6816875</v>
      </c>
      <c r="AD157" s="513">
        <v>186329.98276082505</v>
      </c>
      <c r="AE157" t="s">
        <v>1062</v>
      </c>
      <c r="AF157" s="512" t="s">
        <v>216</v>
      </c>
      <c r="AG157" s="513">
        <v>7004.4127870893744</v>
      </c>
      <c r="AH157" s="513">
        <v>0</v>
      </c>
      <c r="AI157" s="564" t="s">
        <v>287</v>
      </c>
      <c r="AJ157" s="513">
        <v>0</v>
      </c>
      <c r="AK157" s="564" t="s">
        <v>285</v>
      </c>
      <c r="AL157" s="513">
        <v>1916.3016115621874</v>
      </c>
      <c r="AM157" s="512" t="s">
        <v>288</v>
      </c>
      <c r="AN157" s="513">
        <v>2389.44</v>
      </c>
      <c r="AO157" s="707">
        <v>4</v>
      </c>
      <c r="AP157" s="565">
        <v>15680.04</v>
      </c>
      <c r="AQ157" s="512" t="s">
        <v>285</v>
      </c>
      <c r="AR157" s="565">
        <v>1800</v>
      </c>
      <c r="AS157" s="512"/>
      <c r="AT157" s="565">
        <v>0</v>
      </c>
      <c r="AU157" s="512" t="s">
        <v>285</v>
      </c>
      <c r="AV157" s="565">
        <v>4000</v>
      </c>
      <c r="AW157" s="512" t="s">
        <v>285</v>
      </c>
      <c r="AX157" s="565">
        <v>17.88</v>
      </c>
      <c r="AY157" s="512" t="s">
        <v>285</v>
      </c>
      <c r="AZ157" s="565">
        <v>54.96</v>
      </c>
      <c r="BA157" s="512" t="s">
        <v>285</v>
      </c>
      <c r="BB157" s="565">
        <v>205.97827516875</v>
      </c>
      <c r="BC157" s="512" t="s">
        <v>285</v>
      </c>
      <c r="BD157" s="565">
        <v>255.87363374999998</v>
      </c>
      <c r="BE157" s="512" t="s">
        <v>285</v>
      </c>
      <c r="BF157" s="565">
        <v>72</v>
      </c>
      <c r="BG157" s="512">
        <v>500</v>
      </c>
      <c r="BH157" s="789" t="s">
        <v>1062</v>
      </c>
    </row>
    <row r="158" spans="1:60" ht="28.5">
      <c r="A158" s="712">
        <v>90</v>
      </c>
      <c r="B158" s="535" t="s">
        <v>867</v>
      </c>
      <c r="C158" s="616" t="s">
        <v>729</v>
      </c>
      <c r="D158" s="725" t="s">
        <v>964</v>
      </c>
      <c r="E158" s="703" t="s">
        <v>993</v>
      </c>
      <c r="F158" s="559">
        <v>75</v>
      </c>
      <c r="G158" s="560" t="s">
        <v>1062</v>
      </c>
      <c r="H158" s="560">
        <v>1.125</v>
      </c>
      <c r="I158" s="561">
        <v>127936.81687499999</v>
      </c>
      <c r="J158" s="707"/>
      <c r="K158" s="562">
        <v>0</v>
      </c>
      <c r="L158" s="563">
        <v>0</v>
      </c>
      <c r="M158" s="513">
        <v>0</v>
      </c>
      <c r="N158" s="714"/>
      <c r="O158" s="513">
        <v>0</v>
      </c>
      <c r="P158" s="714"/>
      <c r="Q158" s="513">
        <v>0</v>
      </c>
      <c r="R158" s="714"/>
      <c r="S158" s="513">
        <v>0</v>
      </c>
      <c r="T158" s="513"/>
      <c r="U158" s="714"/>
      <c r="V158" s="513">
        <v>0</v>
      </c>
      <c r="W158" s="513">
        <v>127936.81687499999</v>
      </c>
      <c r="X158" s="513">
        <v>4221.9149568749999</v>
      </c>
      <c r="Y158" s="513">
        <v>132158.73183187499</v>
      </c>
      <c r="Z158" s="513">
        <v>51.949187040831362</v>
      </c>
      <c r="AA158" s="513">
        <v>7480.6829338797161</v>
      </c>
      <c r="AB158" s="513">
        <v>33896.886307570312</v>
      </c>
      <c r="AC158" s="513">
        <v>12793.6816875</v>
      </c>
      <c r="AD158" s="513">
        <v>186329.98276082505</v>
      </c>
      <c r="AE158" t="s">
        <v>1062</v>
      </c>
      <c r="AF158" s="512" t="s">
        <v>216</v>
      </c>
      <c r="AG158" s="513">
        <v>7004.4127870893744</v>
      </c>
      <c r="AH158" s="513">
        <v>0</v>
      </c>
      <c r="AI158" s="564" t="s">
        <v>287</v>
      </c>
      <c r="AJ158" s="513">
        <v>0</v>
      </c>
      <c r="AK158" s="564" t="s">
        <v>285</v>
      </c>
      <c r="AL158" s="513">
        <v>1916.3016115621874</v>
      </c>
      <c r="AM158" s="512" t="s">
        <v>288</v>
      </c>
      <c r="AN158" s="513">
        <v>2389.44</v>
      </c>
      <c r="AO158" s="707">
        <v>4</v>
      </c>
      <c r="AP158" s="565">
        <v>15680.04</v>
      </c>
      <c r="AQ158" s="512" t="s">
        <v>285</v>
      </c>
      <c r="AR158" s="565">
        <v>1800</v>
      </c>
      <c r="AS158" s="512"/>
      <c r="AT158" s="565">
        <v>0</v>
      </c>
      <c r="AU158" s="512" t="s">
        <v>285</v>
      </c>
      <c r="AV158" s="565">
        <v>4000</v>
      </c>
      <c r="AW158" s="512" t="s">
        <v>285</v>
      </c>
      <c r="AX158" s="565">
        <v>17.88</v>
      </c>
      <c r="AY158" s="512" t="s">
        <v>285</v>
      </c>
      <c r="AZ158" s="565">
        <v>54.96</v>
      </c>
      <c r="BA158" s="512" t="s">
        <v>285</v>
      </c>
      <c r="BB158" s="565">
        <v>205.97827516875</v>
      </c>
      <c r="BC158" s="512" t="s">
        <v>285</v>
      </c>
      <c r="BD158" s="565">
        <v>255.87363374999998</v>
      </c>
      <c r="BE158" s="512" t="s">
        <v>285</v>
      </c>
      <c r="BF158" s="565">
        <v>72</v>
      </c>
      <c r="BG158" s="512">
        <v>500</v>
      </c>
      <c r="BH158" s="789" t="s">
        <v>1062</v>
      </c>
    </row>
    <row r="159" spans="1:60" ht="28.5">
      <c r="A159" s="712">
        <v>91</v>
      </c>
      <c r="B159" s="535" t="s">
        <v>869</v>
      </c>
      <c r="C159" s="616" t="s">
        <v>729</v>
      </c>
      <c r="D159" s="706" t="s">
        <v>979</v>
      </c>
      <c r="E159" s="703" t="s">
        <v>713</v>
      </c>
      <c r="F159" s="559">
        <v>140</v>
      </c>
      <c r="G159" s="560" t="s">
        <v>1068</v>
      </c>
      <c r="H159" s="560">
        <v>0.97386206896551719</v>
      </c>
      <c r="I159" s="561">
        <v>110749.16726999998</v>
      </c>
      <c r="J159" s="707">
        <v>2007</v>
      </c>
      <c r="K159" s="562">
        <v>17</v>
      </c>
      <c r="L159" s="563">
        <v>0.04</v>
      </c>
      <c r="M159" s="513">
        <v>4429.966690799999</v>
      </c>
      <c r="N159" s="714"/>
      <c r="O159" s="513">
        <v>0</v>
      </c>
      <c r="P159" s="714"/>
      <c r="Q159" s="513">
        <v>0</v>
      </c>
      <c r="R159" s="714"/>
      <c r="S159" s="513">
        <v>0</v>
      </c>
      <c r="T159" s="513"/>
      <c r="U159" s="714"/>
      <c r="V159" s="513">
        <v>0</v>
      </c>
      <c r="W159" s="513">
        <v>115179.13396079997</v>
      </c>
      <c r="X159" s="513">
        <v>3800.911420706399</v>
      </c>
      <c r="Y159" s="513">
        <v>118980.04538150637</v>
      </c>
      <c r="Z159" s="513">
        <v>46.768885763170744</v>
      </c>
      <c r="AA159" s="952"/>
      <c r="AB159" s="513">
        <v>35115.424796888125</v>
      </c>
      <c r="AC159" s="513">
        <v>11517.913396079997</v>
      </c>
      <c r="AD159" s="513">
        <v>165613.38357447449</v>
      </c>
      <c r="AE159" t="s">
        <v>1068</v>
      </c>
      <c r="AF159" s="512" t="s">
        <v>289</v>
      </c>
      <c r="AG159" s="513">
        <v>0</v>
      </c>
      <c r="AH159" s="513">
        <v>12195.454651604401</v>
      </c>
      <c r="AI159" s="564" t="s">
        <v>285</v>
      </c>
      <c r="AJ159" s="513">
        <v>7376.7628136533949</v>
      </c>
      <c r="AK159" s="564" t="s">
        <v>285</v>
      </c>
      <c r="AL159" s="513">
        <v>1725.2106580318425</v>
      </c>
      <c r="AM159" s="512" t="s">
        <v>286</v>
      </c>
      <c r="AN159" s="513">
        <v>228</v>
      </c>
      <c r="AO159" s="707">
        <v>3</v>
      </c>
      <c r="AP159" s="565">
        <v>13029.36</v>
      </c>
      <c r="AQ159" s="512" t="s">
        <v>287</v>
      </c>
      <c r="AR159" s="565">
        <v>0</v>
      </c>
      <c r="AS159" s="512"/>
      <c r="AT159" s="565">
        <v>0</v>
      </c>
      <c r="AU159" s="512"/>
      <c r="AV159" s="565">
        <v>0</v>
      </c>
      <c r="AW159" s="512" t="s">
        <v>285</v>
      </c>
      <c r="AX159" s="565">
        <v>17.88</v>
      </c>
      <c r="AY159" s="512" t="s">
        <v>285</v>
      </c>
      <c r="AZ159" s="565">
        <v>54.96</v>
      </c>
      <c r="BA159" s="512" t="s">
        <v>285</v>
      </c>
      <c r="BB159" s="565">
        <v>185.43840567688795</v>
      </c>
      <c r="BC159" s="512" t="s">
        <v>285</v>
      </c>
      <c r="BD159" s="565">
        <v>230.35826792159995</v>
      </c>
      <c r="BE159" s="512" t="s">
        <v>285</v>
      </c>
      <c r="BF159" s="565">
        <v>72</v>
      </c>
      <c r="BG159" s="731"/>
      <c r="BH159" s="789" t="s">
        <v>1068</v>
      </c>
    </row>
    <row r="160" spans="1:60" ht="28.5">
      <c r="A160" s="712">
        <v>92</v>
      </c>
      <c r="B160" s="535" t="s">
        <v>869</v>
      </c>
      <c r="C160" s="616" t="s">
        <v>729</v>
      </c>
      <c r="D160" s="706" t="s">
        <v>980</v>
      </c>
      <c r="E160" s="703" t="s">
        <v>994</v>
      </c>
      <c r="F160" s="559">
        <v>145</v>
      </c>
      <c r="G160" s="560" t="s">
        <v>731</v>
      </c>
      <c r="H160" s="560">
        <v>0.91263939216832268</v>
      </c>
      <c r="I160" s="561">
        <v>103786.82558999999</v>
      </c>
      <c r="J160" s="707">
        <v>2004</v>
      </c>
      <c r="K160" s="562">
        <v>20</v>
      </c>
      <c r="L160" s="563">
        <v>0.05</v>
      </c>
      <c r="M160" s="513">
        <v>5189.3412795000004</v>
      </c>
      <c r="N160" s="714"/>
      <c r="O160" s="513">
        <v>0</v>
      </c>
      <c r="P160" s="714"/>
      <c r="Q160" s="513">
        <v>0</v>
      </c>
      <c r="R160" s="714"/>
      <c r="S160" s="513">
        <v>0</v>
      </c>
      <c r="T160" s="513"/>
      <c r="U160" s="714"/>
      <c r="V160" s="513">
        <v>0</v>
      </c>
      <c r="W160" s="513">
        <v>108976.1668695</v>
      </c>
      <c r="X160" s="513">
        <v>3596.2135066934998</v>
      </c>
      <c r="Y160" s="513">
        <v>112572.3803761935</v>
      </c>
      <c r="Z160" s="513">
        <v>44.250149518943985</v>
      </c>
      <c r="AA160" s="952"/>
      <c r="AB160" s="513">
        <v>36596.740049737527</v>
      </c>
      <c r="AC160" s="513">
        <v>10897.616686950001</v>
      </c>
      <c r="AD160" s="513">
        <v>160066.73711288103</v>
      </c>
      <c r="AE160" t="s">
        <v>731</v>
      </c>
      <c r="AF160" s="512" t="s">
        <v>289</v>
      </c>
      <c r="AG160" s="513">
        <v>0</v>
      </c>
      <c r="AH160" s="513">
        <v>11538.668988559833</v>
      </c>
      <c r="AI160" s="564" t="s">
        <v>285</v>
      </c>
      <c r="AJ160" s="513">
        <v>6979.4875833239967</v>
      </c>
      <c r="AK160" s="564" t="s">
        <v>285</v>
      </c>
      <c r="AL160" s="513">
        <v>1632.2995154548057</v>
      </c>
      <c r="AM160" s="512" t="s">
        <v>286</v>
      </c>
      <c r="AN160" s="513">
        <v>228</v>
      </c>
      <c r="AO160" s="707">
        <v>4</v>
      </c>
      <c r="AP160" s="565">
        <v>15680.04</v>
      </c>
      <c r="AQ160" s="512" t="s">
        <v>287</v>
      </c>
      <c r="AR160" s="565">
        <v>0</v>
      </c>
      <c r="AS160" s="512"/>
      <c r="AT160" s="565">
        <v>0</v>
      </c>
      <c r="AU160" s="512"/>
      <c r="AV160" s="565">
        <v>0</v>
      </c>
      <c r="AW160" s="512" t="s">
        <v>285</v>
      </c>
      <c r="AX160" s="565">
        <v>17.88</v>
      </c>
      <c r="AY160" s="512" t="s">
        <v>285</v>
      </c>
      <c r="AZ160" s="565">
        <v>54.96</v>
      </c>
      <c r="BA160" s="512" t="s">
        <v>285</v>
      </c>
      <c r="BB160" s="565">
        <v>175.45162865989499</v>
      </c>
      <c r="BC160" s="512" t="s">
        <v>285</v>
      </c>
      <c r="BD160" s="565">
        <v>217.95233373900001</v>
      </c>
      <c r="BE160" s="512" t="s">
        <v>285</v>
      </c>
      <c r="BF160" s="565">
        <v>72</v>
      </c>
      <c r="BG160" s="731"/>
      <c r="BH160" s="789" t="s">
        <v>731</v>
      </c>
    </row>
    <row r="161" spans="1:60" ht="28.5">
      <c r="A161" s="712">
        <v>93</v>
      </c>
      <c r="B161" s="535" t="s">
        <v>869</v>
      </c>
      <c r="C161" s="616" t="s">
        <v>729</v>
      </c>
      <c r="D161" s="706" t="s">
        <v>981</v>
      </c>
      <c r="E161" s="703" t="s">
        <v>714</v>
      </c>
      <c r="F161" s="559">
        <v>170</v>
      </c>
      <c r="G161" s="560" t="s">
        <v>702</v>
      </c>
      <c r="H161" s="560">
        <v>0.76070368205727645</v>
      </c>
      <c r="I161" s="561">
        <v>86508.451259999987</v>
      </c>
      <c r="J161" s="707">
        <v>1994</v>
      </c>
      <c r="K161" s="562">
        <v>30</v>
      </c>
      <c r="L161" s="563">
        <v>0.06</v>
      </c>
      <c r="M161" s="513">
        <v>5190.5070755999986</v>
      </c>
      <c r="N161" s="714"/>
      <c r="O161" s="513">
        <v>0</v>
      </c>
      <c r="P161" s="714"/>
      <c r="Q161" s="513">
        <v>0</v>
      </c>
      <c r="R161" s="714"/>
      <c r="S161" s="513">
        <v>0</v>
      </c>
      <c r="T161" s="513"/>
      <c r="U161" s="714"/>
      <c r="V161" s="513">
        <v>0</v>
      </c>
      <c r="W161" s="513">
        <v>91698.958335599978</v>
      </c>
      <c r="X161" s="513">
        <v>3026.0656250747993</v>
      </c>
      <c r="Y161" s="513">
        <v>94725.023960674778</v>
      </c>
      <c r="Z161" s="513">
        <v>37.234679229824991</v>
      </c>
      <c r="AA161" s="952"/>
      <c r="AB161" s="513">
        <v>25649.012528552303</v>
      </c>
      <c r="AC161" s="513">
        <v>9169.8958335599982</v>
      </c>
      <c r="AD161" s="513">
        <v>129543.93232278709</v>
      </c>
      <c r="AE161" t="s">
        <v>702</v>
      </c>
      <c r="AF161" s="512" t="s">
        <v>289</v>
      </c>
      <c r="AG161" s="513">
        <v>0</v>
      </c>
      <c r="AH161" s="513">
        <v>9709.3149559691647</v>
      </c>
      <c r="AI161" s="564" t="s">
        <v>285</v>
      </c>
      <c r="AJ161" s="513">
        <v>5872.9514855618363</v>
      </c>
      <c r="AK161" s="564" t="s">
        <v>285</v>
      </c>
      <c r="AL161" s="513">
        <v>1373.5128474297844</v>
      </c>
      <c r="AM161" s="512" t="s">
        <v>286</v>
      </c>
      <c r="AN161" s="513">
        <v>228</v>
      </c>
      <c r="AO161" s="707">
        <v>1</v>
      </c>
      <c r="AP161" s="565">
        <v>7989.36</v>
      </c>
      <c r="AQ161" s="512" t="s">
        <v>287</v>
      </c>
      <c r="AR161" s="565">
        <v>0</v>
      </c>
      <c r="AS161" s="512"/>
      <c r="AT161" s="565">
        <v>0</v>
      </c>
      <c r="AU161" s="512"/>
      <c r="AV161" s="565">
        <v>0</v>
      </c>
      <c r="AW161" s="512" t="s">
        <v>285</v>
      </c>
      <c r="AX161" s="565">
        <v>17.88</v>
      </c>
      <c r="AY161" s="512" t="s">
        <v>285</v>
      </c>
      <c r="AZ161" s="565">
        <v>54.96</v>
      </c>
      <c r="BA161" s="512" t="s">
        <v>285</v>
      </c>
      <c r="BB161" s="565">
        <v>147.63532292031599</v>
      </c>
      <c r="BC161" s="512" t="s">
        <v>285</v>
      </c>
      <c r="BD161" s="565">
        <v>183.39791667119997</v>
      </c>
      <c r="BE161" s="512" t="s">
        <v>285</v>
      </c>
      <c r="BF161" s="565">
        <v>72</v>
      </c>
      <c r="BG161" s="731"/>
      <c r="BH161" s="789" t="s">
        <v>702</v>
      </c>
    </row>
    <row r="162" spans="1:60" ht="28.5">
      <c r="A162" s="712">
        <v>94</v>
      </c>
      <c r="B162" s="535" t="s">
        <v>869</v>
      </c>
      <c r="C162" s="616" t="s">
        <v>729</v>
      </c>
      <c r="D162" s="725" t="s">
        <v>964</v>
      </c>
      <c r="E162" s="703" t="s">
        <v>714</v>
      </c>
      <c r="F162" s="559">
        <v>170</v>
      </c>
      <c r="G162" s="560" t="s">
        <v>702</v>
      </c>
      <c r="H162" s="560">
        <v>0.76070368205727645</v>
      </c>
      <c r="I162" s="561">
        <v>86508.451259999987</v>
      </c>
      <c r="J162" s="707"/>
      <c r="K162" s="562">
        <v>0</v>
      </c>
      <c r="L162" s="563">
        <v>0</v>
      </c>
      <c r="M162" s="513">
        <v>0</v>
      </c>
      <c r="N162" s="714"/>
      <c r="O162" s="513">
        <v>0</v>
      </c>
      <c r="P162" s="714"/>
      <c r="Q162" s="513">
        <v>0</v>
      </c>
      <c r="R162" s="714"/>
      <c r="S162" s="513">
        <v>0</v>
      </c>
      <c r="T162" s="513"/>
      <c r="U162" s="714"/>
      <c r="V162" s="513">
        <v>0</v>
      </c>
      <c r="W162" s="513">
        <v>86508.451259999987</v>
      </c>
      <c r="X162" s="513">
        <v>2854.7788915799997</v>
      </c>
      <c r="Y162" s="513">
        <v>89363.230151579992</v>
      </c>
      <c r="Z162" s="513">
        <v>35.127055877193392</v>
      </c>
      <c r="AA162" s="952"/>
      <c r="AB162" s="513">
        <v>32361.193706181424</v>
      </c>
      <c r="AC162" s="513">
        <v>8650.8451259999983</v>
      </c>
      <c r="AD162" s="513">
        <v>130375.26898376142</v>
      </c>
      <c r="AE162" t="s">
        <v>702</v>
      </c>
      <c r="AF162" s="512" t="s">
        <v>289</v>
      </c>
      <c r="AG162" s="513">
        <v>0</v>
      </c>
      <c r="AH162" s="513">
        <v>9159.7310905369486</v>
      </c>
      <c r="AI162" s="564" t="s">
        <v>285</v>
      </c>
      <c r="AJ162" s="513">
        <v>5540.5202693979591</v>
      </c>
      <c r="AK162" s="564" t="s">
        <v>285</v>
      </c>
      <c r="AL162" s="513">
        <v>1295.76683719791</v>
      </c>
      <c r="AM162" s="512" t="s">
        <v>286</v>
      </c>
      <c r="AN162" s="513">
        <v>228</v>
      </c>
      <c r="AO162" s="707">
        <v>4</v>
      </c>
      <c r="AP162" s="565">
        <v>15680.04</v>
      </c>
      <c r="AQ162" s="512" t="s">
        <v>287</v>
      </c>
      <c r="AR162" s="565">
        <v>0</v>
      </c>
      <c r="AS162" s="512"/>
      <c r="AT162" s="565">
        <v>0</v>
      </c>
      <c r="AU162" s="512"/>
      <c r="AV162" s="565">
        <v>0</v>
      </c>
      <c r="AW162" s="512" t="s">
        <v>285</v>
      </c>
      <c r="AX162" s="565">
        <v>17.88</v>
      </c>
      <c r="AY162" s="512" t="s">
        <v>285</v>
      </c>
      <c r="AZ162" s="565">
        <v>54.96</v>
      </c>
      <c r="BA162" s="512" t="s">
        <v>285</v>
      </c>
      <c r="BB162" s="565">
        <v>139.27860652859999</v>
      </c>
      <c r="BC162" s="512" t="s">
        <v>285</v>
      </c>
      <c r="BD162" s="565">
        <v>173.01690251999997</v>
      </c>
      <c r="BE162" s="512" t="s">
        <v>285</v>
      </c>
      <c r="BF162" s="565">
        <v>72</v>
      </c>
      <c r="BG162" s="731"/>
      <c r="BH162" s="789" t="s">
        <v>702</v>
      </c>
    </row>
    <row r="163" spans="1:60" ht="28.5">
      <c r="A163" s="712">
        <v>96</v>
      </c>
      <c r="B163" s="535" t="s">
        <v>869</v>
      </c>
      <c r="C163" s="616" t="s">
        <v>729</v>
      </c>
      <c r="D163" s="706" t="s">
        <v>982</v>
      </c>
      <c r="E163" s="703" t="s">
        <v>995</v>
      </c>
      <c r="F163" s="559">
        <v>155</v>
      </c>
      <c r="G163" s="560" t="s">
        <v>1067</v>
      </c>
      <c r="H163" s="560">
        <v>1.0437381648158972</v>
      </c>
      <c r="I163" s="561">
        <v>118695.58974</v>
      </c>
      <c r="J163" s="707">
        <v>2008</v>
      </c>
      <c r="K163" s="562">
        <v>16</v>
      </c>
      <c r="L163" s="563">
        <v>0.04</v>
      </c>
      <c r="M163" s="513">
        <v>4747.8235895999997</v>
      </c>
      <c r="N163" s="714"/>
      <c r="O163" s="513">
        <v>0</v>
      </c>
      <c r="P163" s="714"/>
      <c r="Q163" s="513">
        <v>0</v>
      </c>
      <c r="R163" s="714"/>
      <c r="S163" s="513">
        <v>0</v>
      </c>
      <c r="T163" s="513"/>
      <c r="U163" s="714">
        <v>0.04</v>
      </c>
      <c r="V163" s="513">
        <v>4747.8235895999997</v>
      </c>
      <c r="W163" s="513">
        <v>128191.23691919999</v>
      </c>
      <c r="X163" s="513">
        <v>4230.3108183335989</v>
      </c>
      <c r="Y163" s="513">
        <v>132421.54773753358</v>
      </c>
      <c r="Z163" s="513">
        <v>52.052495179848101</v>
      </c>
      <c r="AA163" s="952"/>
      <c r="AB163" s="513">
        <v>46692.467410296813</v>
      </c>
      <c r="AC163" s="513">
        <v>12819.12369192</v>
      </c>
      <c r="AD163" s="513">
        <v>191933.13883975038</v>
      </c>
      <c r="AE163" t="s">
        <v>1067</v>
      </c>
      <c r="AF163" s="512" t="s">
        <v>289</v>
      </c>
      <c r="AG163" s="513">
        <v>0</v>
      </c>
      <c r="AH163" s="513">
        <v>13573.20864309719</v>
      </c>
      <c r="AI163" s="564" t="s">
        <v>285</v>
      </c>
      <c r="AJ163" s="513">
        <v>8210.1359597270821</v>
      </c>
      <c r="AK163" s="564" t="s">
        <v>285</v>
      </c>
      <c r="AL163" s="513">
        <v>1920.112442194237</v>
      </c>
      <c r="AM163" s="512" t="s">
        <v>286</v>
      </c>
      <c r="AN163" s="513">
        <v>228</v>
      </c>
      <c r="AO163" s="707">
        <v>2</v>
      </c>
      <c r="AP163" s="565">
        <v>17453.400000000001</v>
      </c>
      <c r="AQ163" s="512" t="s">
        <v>287</v>
      </c>
      <c r="AR163" s="565">
        <v>0</v>
      </c>
      <c r="AS163" s="512"/>
      <c r="AT163" s="565">
        <v>0</v>
      </c>
      <c r="AU163" s="512" t="s">
        <v>285</v>
      </c>
      <c r="AV163" s="565">
        <v>4000</v>
      </c>
      <c r="AW163" s="512" t="s">
        <v>285</v>
      </c>
      <c r="AX163" s="565">
        <v>17.88</v>
      </c>
      <c r="AY163" s="512" t="s">
        <v>285</v>
      </c>
      <c r="AZ163" s="565">
        <v>54.96</v>
      </c>
      <c r="BA163" s="512" t="s">
        <v>285</v>
      </c>
      <c r="BB163" s="565">
        <v>206.38789143991201</v>
      </c>
      <c r="BC163" s="512" t="s">
        <v>285</v>
      </c>
      <c r="BD163" s="565">
        <v>256.38247383839996</v>
      </c>
      <c r="BE163" s="512" t="s">
        <v>285</v>
      </c>
      <c r="BF163" s="565">
        <v>72</v>
      </c>
      <c r="BG163" s="512">
        <v>700</v>
      </c>
      <c r="BH163" s="789" t="s">
        <v>1067</v>
      </c>
    </row>
    <row r="164" spans="1:60" ht="28.5">
      <c r="A164" s="712">
        <v>97</v>
      </c>
      <c r="B164" s="535" t="s">
        <v>869</v>
      </c>
      <c r="C164" s="616" t="s">
        <v>729</v>
      </c>
      <c r="D164" s="706" t="s">
        <v>983</v>
      </c>
      <c r="E164" s="703" t="s">
        <v>996</v>
      </c>
      <c r="F164" s="559">
        <v>160</v>
      </c>
      <c r="G164" s="560" t="s">
        <v>1301</v>
      </c>
      <c r="H164" s="560">
        <v>0.93541087083576846</v>
      </c>
      <c r="I164" s="561">
        <v>106376.43491999997</v>
      </c>
      <c r="J164" s="707">
        <v>2012</v>
      </c>
      <c r="K164" s="562">
        <v>12</v>
      </c>
      <c r="L164" s="563">
        <v>0.03</v>
      </c>
      <c r="M164" s="513">
        <v>3191.2930475999992</v>
      </c>
      <c r="N164" s="714"/>
      <c r="O164" s="513">
        <v>0</v>
      </c>
      <c r="P164" s="714"/>
      <c r="Q164" s="513">
        <v>0</v>
      </c>
      <c r="R164" s="714"/>
      <c r="S164" s="513">
        <v>0</v>
      </c>
      <c r="T164" s="513"/>
      <c r="U164" s="714">
        <v>0.04</v>
      </c>
      <c r="V164" s="513">
        <v>4255.057396799999</v>
      </c>
      <c r="W164" s="513">
        <v>113822.78536439997</v>
      </c>
      <c r="X164" s="513">
        <v>3756.1519170251991</v>
      </c>
      <c r="Y164" s="513">
        <v>117578.93728142517</v>
      </c>
      <c r="Z164" s="513">
        <v>46.218135723830649</v>
      </c>
      <c r="AA164" s="952"/>
      <c r="AB164" s="513">
        <v>65730.370028540579</v>
      </c>
      <c r="AC164" s="513">
        <v>11382.278536439997</v>
      </c>
      <c r="AD164" s="513">
        <v>194691.58584640574</v>
      </c>
      <c r="AE164" t="s">
        <v>1301</v>
      </c>
      <c r="AF164" s="512" t="s">
        <v>289</v>
      </c>
      <c r="AG164" s="513">
        <v>0</v>
      </c>
      <c r="AH164" s="513">
        <v>12051.84107134608</v>
      </c>
      <c r="AI164" s="564" t="s">
        <v>285</v>
      </c>
      <c r="AJ164" s="513">
        <v>7289.8941114483605</v>
      </c>
      <c r="AK164" s="564" t="s">
        <v>285</v>
      </c>
      <c r="AL164" s="513">
        <v>1704.894590580665</v>
      </c>
      <c r="AM164" s="512" t="s">
        <v>286</v>
      </c>
      <c r="AN164" s="513">
        <v>228</v>
      </c>
      <c r="AO164" s="730"/>
      <c r="AP164" s="565">
        <v>43200</v>
      </c>
      <c r="AQ164" s="512" t="s">
        <v>287</v>
      </c>
      <c r="AR164" s="565">
        <v>0</v>
      </c>
      <c r="AS164" s="512"/>
      <c r="AT164" s="565">
        <v>0</v>
      </c>
      <c r="AU164" s="512"/>
      <c r="AV164" s="565">
        <v>0</v>
      </c>
      <c r="AW164" s="512" t="s">
        <v>285</v>
      </c>
      <c r="AX164" s="565">
        <v>17.88</v>
      </c>
      <c r="AY164" s="512" t="s">
        <v>285</v>
      </c>
      <c r="AZ164" s="565">
        <v>54.96</v>
      </c>
      <c r="BA164" s="512" t="s">
        <v>285</v>
      </c>
      <c r="BB164" s="565">
        <v>183.25468443668396</v>
      </c>
      <c r="BC164" s="512" t="s">
        <v>285</v>
      </c>
      <c r="BD164" s="565">
        <v>227.64557072879995</v>
      </c>
      <c r="BE164" s="512" t="s">
        <v>285</v>
      </c>
      <c r="BF164" s="565">
        <v>72</v>
      </c>
      <c r="BG164" s="512">
        <v>700</v>
      </c>
      <c r="BH164" s="789" t="s">
        <v>1301</v>
      </c>
    </row>
    <row r="165" spans="1:60" ht="28.5">
      <c r="A165" s="712">
        <v>98</v>
      </c>
      <c r="B165" s="535" t="s">
        <v>869</v>
      </c>
      <c r="C165" s="616" t="s">
        <v>729</v>
      </c>
      <c r="D165" s="706" t="s">
        <v>984</v>
      </c>
      <c r="E165" s="703" t="s">
        <v>996</v>
      </c>
      <c r="F165" s="559">
        <v>160</v>
      </c>
      <c r="G165" s="560" t="s">
        <v>1301</v>
      </c>
      <c r="H165" s="560">
        <v>0.93541087083576846</v>
      </c>
      <c r="I165" s="561">
        <v>106376.43491999997</v>
      </c>
      <c r="J165" s="707">
        <v>2011</v>
      </c>
      <c r="K165" s="562">
        <v>13</v>
      </c>
      <c r="L165" s="563">
        <v>0.03</v>
      </c>
      <c r="M165" s="513">
        <v>3191.2930475999992</v>
      </c>
      <c r="N165" s="714"/>
      <c r="O165" s="513">
        <v>0</v>
      </c>
      <c r="P165" s="714"/>
      <c r="Q165" s="513">
        <v>0</v>
      </c>
      <c r="R165" s="714"/>
      <c r="S165" s="513">
        <v>0</v>
      </c>
      <c r="T165" s="513"/>
      <c r="U165" s="714">
        <v>0.02</v>
      </c>
      <c r="V165" s="513">
        <v>2127.5286983999995</v>
      </c>
      <c r="W165" s="513">
        <v>111695.25666599997</v>
      </c>
      <c r="X165" s="513">
        <v>3685.943469977999</v>
      </c>
      <c r="Y165" s="513">
        <v>115381.20013597797</v>
      </c>
      <c r="Z165" s="513">
        <v>45.354245336469326</v>
      </c>
      <c r="AA165" s="952"/>
      <c r="AB165" s="513">
        <v>41809.334700904314</v>
      </c>
      <c r="AC165" s="513">
        <v>11169.525666599999</v>
      </c>
      <c r="AD165" s="513">
        <v>168360.06050348229</v>
      </c>
      <c r="AE165" t="s">
        <v>1301</v>
      </c>
      <c r="AF165" s="512" t="s">
        <v>289</v>
      </c>
      <c r="AG165" s="513">
        <v>0</v>
      </c>
      <c r="AH165" s="513">
        <v>11826.573013937741</v>
      </c>
      <c r="AI165" s="564" t="s">
        <v>285</v>
      </c>
      <c r="AJ165" s="513">
        <v>7153.6344084306338</v>
      </c>
      <c r="AK165" s="564" t="s">
        <v>285</v>
      </c>
      <c r="AL165" s="513">
        <v>1673.0274019716805</v>
      </c>
      <c r="AM165" s="512" t="s">
        <v>286</v>
      </c>
      <c r="AN165" s="513">
        <v>228</v>
      </c>
      <c r="AO165" s="707">
        <v>4</v>
      </c>
      <c r="AP165" s="565">
        <v>15680.04</v>
      </c>
      <c r="AQ165" s="512" t="s">
        <v>287</v>
      </c>
      <c r="AR165" s="565">
        <v>0</v>
      </c>
      <c r="AS165" s="512"/>
      <c r="AT165" s="565">
        <v>0</v>
      </c>
      <c r="AU165" s="512" t="s">
        <v>285</v>
      </c>
      <c r="AV165" s="565">
        <v>4000</v>
      </c>
      <c r="AW165" s="512" t="s">
        <v>285</v>
      </c>
      <c r="AX165" s="565">
        <v>17.88</v>
      </c>
      <c r="AY165" s="512" t="s">
        <v>285</v>
      </c>
      <c r="AZ165" s="565">
        <v>54.96</v>
      </c>
      <c r="BA165" s="512" t="s">
        <v>285</v>
      </c>
      <c r="BB165" s="565">
        <v>179.82936323225996</v>
      </c>
      <c r="BC165" s="512" t="s">
        <v>285</v>
      </c>
      <c r="BD165" s="565">
        <v>223.39051333199995</v>
      </c>
      <c r="BE165" s="512" t="s">
        <v>285</v>
      </c>
      <c r="BF165" s="565">
        <v>72</v>
      </c>
      <c r="BG165" s="512">
        <v>700</v>
      </c>
      <c r="BH165" s="789" t="s">
        <v>1301</v>
      </c>
    </row>
    <row r="166" spans="1:60" ht="28.5">
      <c r="A166" s="712">
        <v>99</v>
      </c>
      <c r="B166" s="535" t="s">
        <v>869</v>
      </c>
      <c r="C166" s="616" t="s">
        <v>729</v>
      </c>
      <c r="D166" s="706" t="s">
        <v>985</v>
      </c>
      <c r="E166" s="703" t="s">
        <v>996</v>
      </c>
      <c r="F166" s="559">
        <v>160</v>
      </c>
      <c r="G166" s="560" t="s">
        <v>1301</v>
      </c>
      <c r="H166" s="560">
        <v>0.93541087083576846</v>
      </c>
      <c r="I166" s="561">
        <v>106376.43491999997</v>
      </c>
      <c r="J166" s="707">
        <v>2019</v>
      </c>
      <c r="K166" s="562">
        <v>5</v>
      </c>
      <c r="L166" s="563">
        <v>1.4999999999999999E-2</v>
      </c>
      <c r="M166" s="513">
        <v>1595.6465237999996</v>
      </c>
      <c r="N166" s="714"/>
      <c r="O166" s="513">
        <v>0</v>
      </c>
      <c r="P166" s="714"/>
      <c r="Q166" s="513">
        <v>0</v>
      </c>
      <c r="R166" s="714"/>
      <c r="S166" s="513">
        <v>0</v>
      </c>
      <c r="T166" s="513"/>
      <c r="U166" s="714">
        <v>0.04</v>
      </c>
      <c r="V166" s="513">
        <v>4255.057396799999</v>
      </c>
      <c r="W166" s="513">
        <v>112227.13884059996</v>
      </c>
      <c r="X166" s="513">
        <v>3703.4955817397986</v>
      </c>
      <c r="Y166" s="513">
        <v>115930.63442233976</v>
      </c>
      <c r="Z166" s="513">
        <v>45.570217933309657</v>
      </c>
      <c r="AA166" s="952"/>
      <c r="AB166" s="513">
        <v>65429.563532813379</v>
      </c>
      <c r="AC166" s="513">
        <v>11222.713884059996</v>
      </c>
      <c r="AD166" s="513">
        <v>192582.91183921313</v>
      </c>
      <c r="AE166" t="s">
        <v>1301</v>
      </c>
      <c r="AF166" s="512" t="s">
        <v>289</v>
      </c>
      <c r="AG166" s="513">
        <v>0</v>
      </c>
      <c r="AH166" s="513">
        <v>11882.890028289825</v>
      </c>
      <c r="AI166" s="564" t="s">
        <v>285</v>
      </c>
      <c r="AJ166" s="513">
        <v>7187.6993341850648</v>
      </c>
      <c r="AK166" s="564" t="s">
        <v>285</v>
      </c>
      <c r="AL166" s="513">
        <v>1680.9941991239266</v>
      </c>
      <c r="AM166" s="512" t="s">
        <v>286</v>
      </c>
      <c r="AN166" s="513">
        <v>228</v>
      </c>
      <c r="AO166" s="730"/>
      <c r="AP166" s="565">
        <v>43200</v>
      </c>
      <c r="AQ166" s="512" t="s">
        <v>287</v>
      </c>
      <c r="AR166" s="565">
        <v>0</v>
      </c>
      <c r="AS166" s="512"/>
      <c r="AT166" s="565">
        <v>0</v>
      </c>
      <c r="AU166" s="512"/>
      <c r="AV166" s="565">
        <v>0</v>
      </c>
      <c r="AW166" s="512" t="s">
        <v>285</v>
      </c>
      <c r="AX166" s="565">
        <v>17.88</v>
      </c>
      <c r="AY166" s="512" t="s">
        <v>285</v>
      </c>
      <c r="AZ166" s="565">
        <v>54.96</v>
      </c>
      <c r="BA166" s="512" t="s">
        <v>285</v>
      </c>
      <c r="BB166" s="565">
        <v>180.68569353336594</v>
      </c>
      <c r="BC166" s="512" t="s">
        <v>285</v>
      </c>
      <c r="BD166" s="565">
        <v>224.45427768119993</v>
      </c>
      <c r="BE166" s="512" t="s">
        <v>285</v>
      </c>
      <c r="BF166" s="565">
        <v>72</v>
      </c>
      <c r="BG166" s="512">
        <v>700</v>
      </c>
      <c r="BH166" s="789" t="s">
        <v>1301</v>
      </c>
    </row>
    <row r="167" spans="1:60" ht="28.5">
      <c r="A167" s="712">
        <v>100</v>
      </c>
      <c r="B167" s="535" t="s">
        <v>869</v>
      </c>
      <c r="C167" s="616" t="s">
        <v>729</v>
      </c>
      <c r="D167" s="706" t="s">
        <v>986</v>
      </c>
      <c r="E167" s="703" t="s">
        <v>996</v>
      </c>
      <c r="F167" s="559">
        <v>160</v>
      </c>
      <c r="G167" s="560" t="s">
        <v>1301</v>
      </c>
      <c r="H167" s="560">
        <v>0.93541087083576846</v>
      </c>
      <c r="I167" s="561">
        <v>106376.43491999997</v>
      </c>
      <c r="J167" s="707">
        <v>2020</v>
      </c>
      <c r="K167" s="562">
        <v>4</v>
      </c>
      <c r="L167" s="563">
        <v>0</v>
      </c>
      <c r="M167" s="513">
        <v>0</v>
      </c>
      <c r="N167" s="714"/>
      <c r="O167" s="513">
        <v>0</v>
      </c>
      <c r="P167" s="714"/>
      <c r="Q167" s="513">
        <v>0</v>
      </c>
      <c r="R167" s="714"/>
      <c r="S167" s="513">
        <v>0</v>
      </c>
      <c r="T167" s="513"/>
      <c r="U167" s="714">
        <v>5.0000000000000001E-3</v>
      </c>
      <c r="V167" s="513">
        <v>531.88217459999987</v>
      </c>
      <c r="W167" s="513">
        <v>106908.31709459997</v>
      </c>
      <c r="X167" s="513">
        <v>3527.9744641217994</v>
      </c>
      <c r="Y167" s="513">
        <v>110436.29155872177</v>
      </c>
      <c r="Z167" s="513">
        <v>43.410491964906356</v>
      </c>
      <c r="AA167" s="952"/>
      <c r="AB167" s="513">
        <v>31216.235213722699</v>
      </c>
      <c r="AC167" s="513">
        <v>10690.831709459999</v>
      </c>
      <c r="AD167" s="513">
        <v>152343.35848190449</v>
      </c>
      <c r="AE167" t="s">
        <v>1301</v>
      </c>
      <c r="AF167" s="512" t="s">
        <v>289</v>
      </c>
      <c r="AG167" s="513">
        <v>0</v>
      </c>
      <c r="AH167" s="513">
        <v>11319.719884768982</v>
      </c>
      <c r="AI167" s="564" t="s">
        <v>285</v>
      </c>
      <c r="AJ167" s="513">
        <v>6847.0500766407495</v>
      </c>
      <c r="AK167" s="564" t="s">
        <v>285</v>
      </c>
      <c r="AL167" s="513">
        <v>1601.3262276014657</v>
      </c>
      <c r="AM167" s="512" t="s">
        <v>286</v>
      </c>
      <c r="AN167" s="513">
        <v>228</v>
      </c>
      <c r="AO167" s="707">
        <v>1</v>
      </c>
      <c r="AP167" s="565">
        <v>7989.36</v>
      </c>
      <c r="AQ167" s="512" t="s">
        <v>287</v>
      </c>
      <c r="AR167" s="565">
        <v>0</v>
      </c>
      <c r="AS167" s="512" t="s">
        <v>285</v>
      </c>
      <c r="AT167" s="565">
        <v>2000</v>
      </c>
      <c r="AU167" s="512"/>
      <c r="AV167" s="565">
        <v>0</v>
      </c>
      <c r="AW167" s="512" t="s">
        <v>285</v>
      </c>
      <c r="AX167" s="565">
        <v>17.88</v>
      </c>
      <c r="AY167" s="512" t="s">
        <v>285</v>
      </c>
      <c r="AZ167" s="565">
        <v>54.96</v>
      </c>
      <c r="BA167" s="512" t="s">
        <v>285</v>
      </c>
      <c r="BB167" s="565">
        <v>172.12239052230598</v>
      </c>
      <c r="BC167" s="512" t="s">
        <v>285</v>
      </c>
      <c r="BD167" s="565">
        <v>213.81663418919996</v>
      </c>
      <c r="BE167" s="512" t="s">
        <v>285</v>
      </c>
      <c r="BF167" s="565">
        <v>72</v>
      </c>
      <c r="BG167" s="512">
        <v>700</v>
      </c>
      <c r="BH167" s="789" t="s">
        <v>1301</v>
      </c>
    </row>
    <row r="168" spans="1:60" ht="28.5">
      <c r="A168" s="712">
        <v>101</v>
      </c>
      <c r="B168" s="535" t="s">
        <v>869</v>
      </c>
      <c r="C168" s="616" t="s">
        <v>729</v>
      </c>
      <c r="D168" s="725" t="s">
        <v>964</v>
      </c>
      <c r="E168" s="703" t="s">
        <v>996</v>
      </c>
      <c r="F168" s="559">
        <v>160</v>
      </c>
      <c r="G168" s="560" t="s">
        <v>1301</v>
      </c>
      <c r="H168" s="560">
        <v>0.93541087083576846</v>
      </c>
      <c r="I168" s="561">
        <v>106376.43491999997</v>
      </c>
      <c r="J168" s="707">
        <v>2022</v>
      </c>
      <c r="K168" s="562">
        <v>2</v>
      </c>
      <c r="L168" s="563">
        <v>0</v>
      </c>
      <c r="M168" s="513">
        <v>0</v>
      </c>
      <c r="N168" s="714"/>
      <c r="O168" s="513">
        <v>0</v>
      </c>
      <c r="P168" s="714"/>
      <c r="Q168" s="513">
        <v>0</v>
      </c>
      <c r="R168" s="714"/>
      <c r="S168" s="513">
        <v>0</v>
      </c>
      <c r="T168" s="513"/>
      <c r="U168" s="512"/>
      <c r="V168" s="513">
        <v>0</v>
      </c>
      <c r="W168" s="513">
        <v>106376.43491999997</v>
      </c>
      <c r="X168" s="513">
        <v>3510.422352359999</v>
      </c>
      <c r="Y168" s="513">
        <v>109886.85727235996</v>
      </c>
      <c r="Z168" s="513">
        <v>43.194519368066025</v>
      </c>
      <c r="AA168" s="952"/>
      <c r="AB168" s="513">
        <v>40806.646381813625</v>
      </c>
      <c r="AC168" s="513">
        <v>10637.643491999997</v>
      </c>
      <c r="AD168" s="513">
        <v>161331.14714617358</v>
      </c>
      <c r="AE168" t="s">
        <v>1301</v>
      </c>
      <c r="AF168" s="512" t="s">
        <v>289</v>
      </c>
      <c r="AG168" s="513">
        <v>0</v>
      </c>
      <c r="AH168" s="513">
        <v>11263.402870416896</v>
      </c>
      <c r="AI168" s="564" t="s">
        <v>285</v>
      </c>
      <c r="AJ168" s="513">
        <v>6812.9851508863176</v>
      </c>
      <c r="AK168" s="564" t="s">
        <v>285</v>
      </c>
      <c r="AL168" s="513">
        <v>1593.3594304492196</v>
      </c>
      <c r="AM168" s="512" t="s">
        <v>286</v>
      </c>
      <c r="AN168" s="513">
        <v>228</v>
      </c>
      <c r="AO168" s="707">
        <v>4</v>
      </c>
      <c r="AP168" s="565">
        <v>15680.04</v>
      </c>
      <c r="AQ168" s="512" t="s">
        <v>287</v>
      </c>
      <c r="AR168" s="565">
        <v>0</v>
      </c>
      <c r="AS168" s="512"/>
      <c r="AT168" s="565">
        <v>0</v>
      </c>
      <c r="AU168" s="512" t="s">
        <v>285</v>
      </c>
      <c r="AV168" s="565">
        <v>4000</v>
      </c>
      <c r="AW168" s="512" t="s">
        <v>285</v>
      </c>
      <c r="AX168" s="565">
        <v>17.88</v>
      </c>
      <c r="AY168" s="512" t="s">
        <v>285</v>
      </c>
      <c r="AZ168" s="565">
        <v>54.96</v>
      </c>
      <c r="BA168" s="512" t="s">
        <v>285</v>
      </c>
      <c r="BB168" s="565">
        <v>171.26606022119995</v>
      </c>
      <c r="BC168" s="512" t="s">
        <v>285</v>
      </c>
      <c r="BD168" s="565">
        <v>212.75286983999996</v>
      </c>
      <c r="BE168" s="512" t="s">
        <v>285</v>
      </c>
      <c r="BF168" s="565">
        <v>72</v>
      </c>
      <c r="BG168" s="512">
        <v>700</v>
      </c>
      <c r="BH168" s="789" t="s">
        <v>1301</v>
      </c>
    </row>
    <row r="169" spans="1:60" ht="28.5">
      <c r="A169" s="712">
        <v>102</v>
      </c>
      <c r="B169" s="535" t="s">
        <v>869</v>
      </c>
      <c r="C169" s="616" t="s">
        <v>729</v>
      </c>
      <c r="D169" s="706" t="s">
        <v>987</v>
      </c>
      <c r="E169" s="703" t="s">
        <v>997</v>
      </c>
      <c r="F169" s="559">
        <v>165</v>
      </c>
      <c r="G169" s="560" t="s">
        <v>1072</v>
      </c>
      <c r="H169" s="560">
        <v>0.73480771478667439</v>
      </c>
      <c r="I169" s="561">
        <v>83563.520039999989</v>
      </c>
      <c r="J169" s="707">
        <v>2011</v>
      </c>
      <c r="K169" s="562">
        <v>13</v>
      </c>
      <c r="L169" s="563">
        <v>0.03</v>
      </c>
      <c r="M169" s="513">
        <v>2506.9056011999996</v>
      </c>
      <c r="N169" s="714"/>
      <c r="O169" s="513">
        <v>0</v>
      </c>
      <c r="P169" s="714"/>
      <c r="Q169" s="513">
        <v>0</v>
      </c>
      <c r="R169" s="714"/>
      <c r="S169" s="513">
        <v>0</v>
      </c>
      <c r="T169" s="513"/>
      <c r="U169" s="512"/>
      <c r="V169" s="513">
        <v>0</v>
      </c>
      <c r="W169" s="513">
        <v>86070.425641199981</v>
      </c>
      <c r="X169" s="513">
        <v>2840.3240461595992</v>
      </c>
      <c r="Y169" s="513">
        <v>88910.749687359581</v>
      </c>
      <c r="Z169" s="513">
        <v>34.949194059496691</v>
      </c>
      <c r="AA169" s="952"/>
      <c r="AB169" s="513">
        <v>30027.938430602095</v>
      </c>
      <c r="AC169" s="513">
        <v>8607.0425641199981</v>
      </c>
      <c r="AD169" s="513">
        <v>127545.73068208167</v>
      </c>
      <c r="AE169" t="s">
        <v>1072</v>
      </c>
      <c r="AF169" s="512" t="s">
        <v>289</v>
      </c>
      <c r="AG169" s="513">
        <v>0</v>
      </c>
      <c r="AH169" s="513">
        <v>9113.3518429543565</v>
      </c>
      <c r="AI169" s="564" t="s">
        <v>285</v>
      </c>
      <c r="AJ169" s="513">
        <v>5512.4664806162937</v>
      </c>
      <c r="AK169" s="564" t="s">
        <v>285</v>
      </c>
      <c r="AL169" s="513">
        <v>1289.205870466714</v>
      </c>
      <c r="AM169" s="512" t="s">
        <v>286</v>
      </c>
      <c r="AN169" s="513">
        <v>228</v>
      </c>
      <c r="AO169" s="707">
        <v>3</v>
      </c>
      <c r="AP169" s="565">
        <v>13029.36</v>
      </c>
      <c r="AQ169" s="512" t="s">
        <v>287</v>
      </c>
      <c r="AR169" s="565">
        <v>0</v>
      </c>
      <c r="AS169" s="512"/>
      <c r="AT169" s="565">
        <v>0</v>
      </c>
      <c r="AU169" s="512"/>
      <c r="AV169" s="565">
        <v>0</v>
      </c>
      <c r="AW169" s="512" t="s">
        <v>285</v>
      </c>
      <c r="AX169" s="565">
        <v>17.88</v>
      </c>
      <c r="AY169" s="512" t="s">
        <v>285</v>
      </c>
      <c r="AZ169" s="565">
        <v>54.96</v>
      </c>
      <c r="BA169" s="512" t="s">
        <v>285</v>
      </c>
      <c r="BB169" s="565">
        <v>138.57338528233197</v>
      </c>
      <c r="BC169" s="512" t="s">
        <v>285</v>
      </c>
      <c r="BD169" s="565">
        <v>172.14085128239998</v>
      </c>
      <c r="BE169" s="512" t="s">
        <v>285</v>
      </c>
      <c r="BF169" s="565">
        <v>72</v>
      </c>
      <c r="BG169" s="512">
        <v>400</v>
      </c>
      <c r="BH169" s="789" t="s">
        <v>1072</v>
      </c>
    </row>
    <row r="170" spans="1:60" ht="28.5">
      <c r="A170" s="712">
        <v>103</v>
      </c>
      <c r="B170" s="535" t="s">
        <v>868</v>
      </c>
      <c r="C170" s="617" t="s">
        <v>1230</v>
      </c>
      <c r="D170" s="706" t="s">
        <v>808</v>
      </c>
      <c r="E170" s="703" t="s">
        <v>126</v>
      </c>
      <c r="F170" s="559">
        <v>10</v>
      </c>
      <c r="G170" s="560" t="s">
        <v>1054</v>
      </c>
      <c r="H170" s="560">
        <v>1.6703682057276446</v>
      </c>
      <c r="I170" s="561">
        <v>189956.96999999994</v>
      </c>
      <c r="J170" s="707">
        <v>1995</v>
      </c>
      <c r="K170" s="562">
        <v>29</v>
      </c>
      <c r="L170" s="563">
        <v>0.06</v>
      </c>
      <c r="M170" s="513">
        <v>11397.418199999996</v>
      </c>
      <c r="N170" s="714"/>
      <c r="O170" s="513">
        <v>0</v>
      </c>
      <c r="P170" s="714"/>
      <c r="Q170" s="513">
        <v>0</v>
      </c>
      <c r="R170" s="714"/>
      <c r="S170" s="513">
        <v>0</v>
      </c>
      <c r="T170" s="513"/>
      <c r="U170" s="512"/>
      <c r="V170" s="513">
        <v>0</v>
      </c>
      <c r="W170" s="513">
        <v>201354.38819999993</v>
      </c>
      <c r="X170" s="513">
        <v>6644.6948105999973</v>
      </c>
      <c r="Y170" s="513">
        <v>207999.08301059992</v>
      </c>
      <c r="Z170" s="513">
        <v>81.760645837499965</v>
      </c>
      <c r="AA170" s="513">
        <v>11773.533000599995</v>
      </c>
      <c r="AB170" s="513">
        <v>30819.707444617496</v>
      </c>
      <c r="AC170" s="513">
        <v>20135.438819999996</v>
      </c>
      <c r="AD170" s="513">
        <v>270727.7622758174</v>
      </c>
      <c r="AE170" t="s">
        <v>1054</v>
      </c>
      <c r="AF170" s="512" t="s">
        <v>216</v>
      </c>
      <c r="AG170" s="513">
        <v>11023.951399561796</v>
      </c>
      <c r="AH170" s="513">
        <v>0</v>
      </c>
      <c r="AI170" s="564" t="s">
        <v>287</v>
      </c>
      <c r="AJ170" s="513">
        <v>0</v>
      </c>
      <c r="AK170" s="564" t="s">
        <v>285</v>
      </c>
      <c r="AL170" s="513">
        <v>3015.9867036536989</v>
      </c>
      <c r="AM170" s="512" t="s">
        <v>286</v>
      </c>
      <c r="AN170" s="513">
        <v>228</v>
      </c>
      <c r="AO170" s="707">
        <v>4</v>
      </c>
      <c r="AP170" s="565">
        <v>15680.04</v>
      </c>
      <c r="AQ170" s="512" t="s">
        <v>287</v>
      </c>
      <c r="AR170" s="565">
        <v>0</v>
      </c>
      <c r="AS170" s="512"/>
      <c r="AT170" s="565">
        <v>0</v>
      </c>
      <c r="AU170" s="512"/>
      <c r="AV170" s="565">
        <v>0</v>
      </c>
      <c r="AW170" s="512" t="s">
        <v>285</v>
      </c>
      <c r="AX170" s="565">
        <v>17.88</v>
      </c>
      <c r="AY170" s="512" t="s">
        <v>285</v>
      </c>
      <c r="AZ170" s="565">
        <v>54.96</v>
      </c>
      <c r="BA170" s="512" t="s">
        <v>285</v>
      </c>
      <c r="BB170" s="565">
        <v>324.18056500199992</v>
      </c>
      <c r="BC170" s="512" t="s">
        <v>285</v>
      </c>
      <c r="BD170" s="565">
        <v>402.70877639999986</v>
      </c>
      <c r="BE170" s="512" t="s">
        <v>285</v>
      </c>
      <c r="BF170" s="565">
        <v>72</v>
      </c>
      <c r="BG170" s="731"/>
      <c r="BH170" s="789" t="s">
        <v>1054</v>
      </c>
    </row>
    <row r="171" spans="1:60" ht="28.5">
      <c r="A171" s="712">
        <v>104</v>
      </c>
      <c r="B171" s="535" t="s">
        <v>868</v>
      </c>
      <c r="C171" s="617" t="s">
        <v>1230</v>
      </c>
      <c r="D171" s="706" t="s">
        <v>809</v>
      </c>
      <c r="E171" s="702" t="s">
        <v>282</v>
      </c>
      <c r="F171" s="559">
        <v>20</v>
      </c>
      <c r="G171" s="560" t="s">
        <v>1051</v>
      </c>
      <c r="H171" s="560">
        <v>1.5177311513734659</v>
      </c>
      <c r="I171" s="561">
        <v>172598.83766999998</v>
      </c>
      <c r="J171" s="707">
        <v>2002</v>
      </c>
      <c r="K171" s="562">
        <v>22</v>
      </c>
      <c r="L171" s="563">
        <v>0.05</v>
      </c>
      <c r="M171" s="513">
        <v>8629.9418834999997</v>
      </c>
      <c r="N171" s="714">
        <v>0.04</v>
      </c>
      <c r="O171" s="513">
        <v>6903.9535067999996</v>
      </c>
      <c r="P171" s="707"/>
      <c r="Q171" s="513">
        <v>0</v>
      </c>
      <c r="R171" s="707"/>
      <c r="S171" s="513">
        <v>0</v>
      </c>
      <c r="T171" s="513"/>
      <c r="U171" s="512"/>
      <c r="V171" s="513">
        <v>0</v>
      </c>
      <c r="W171" s="513">
        <v>188132.73306029997</v>
      </c>
      <c r="X171" s="513">
        <v>6208.3801909898984</v>
      </c>
      <c r="Y171" s="513">
        <v>194341.11325128988</v>
      </c>
      <c r="Z171" s="513">
        <v>76.391947032739736</v>
      </c>
      <c r="AA171" s="513">
        <v>11000.440372714522</v>
      </c>
      <c r="AB171" s="513">
        <v>37423.424310809751</v>
      </c>
      <c r="AC171" s="513">
        <v>18813.273306029998</v>
      </c>
      <c r="AD171" s="513">
        <v>261578.25124084414</v>
      </c>
      <c r="AE171" t="s">
        <v>1051</v>
      </c>
      <c r="AF171" s="564" t="s">
        <v>216</v>
      </c>
      <c r="AG171" s="513">
        <v>10300.079002318364</v>
      </c>
      <c r="AH171" s="513">
        <v>0</v>
      </c>
      <c r="AI171" s="564" t="s">
        <v>287</v>
      </c>
      <c r="AJ171" s="513">
        <v>0</v>
      </c>
      <c r="AK171" s="564" t="s">
        <v>285</v>
      </c>
      <c r="AL171" s="513">
        <v>2817.9461421437031</v>
      </c>
      <c r="AM171" s="564" t="s">
        <v>286</v>
      </c>
      <c r="AN171" s="513">
        <v>228</v>
      </c>
      <c r="AO171" s="707">
        <v>2</v>
      </c>
      <c r="AP171" s="565">
        <v>17453.400000000001</v>
      </c>
      <c r="AQ171" s="512" t="s">
        <v>285</v>
      </c>
      <c r="AR171" s="565">
        <v>1800</v>
      </c>
      <c r="AS171" s="512"/>
      <c r="AT171" s="565">
        <v>0</v>
      </c>
      <c r="AU171" s="512" t="s">
        <v>285</v>
      </c>
      <c r="AV171" s="565">
        <v>4000</v>
      </c>
      <c r="AW171" s="512" t="s">
        <v>285</v>
      </c>
      <c r="AX171" s="565">
        <v>17.88</v>
      </c>
      <c r="AY171" s="512" t="s">
        <v>285</v>
      </c>
      <c r="AZ171" s="565">
        <v>54.96</v>
      </c>
      <c r="BA171" s="512" t="s">
        <v>285</v>
      </c>
      <c r="BB171" s="565">
        <v>302.893700227083</v>
      </c>
      <c r="BC171" s="512" t="s">
        <v>285</v>
      </c>
      <c r="BD171" s="565">
        <v>376.26546612059997</v>
      </c>
      <c r="BE171" s="512" t="s">
        <v>285</v>
      </c>
      <c r="BF171" s="565">
        <v>72</v>
      </c>
      <c r="BG171" s="731"/>
      <c r="BH171" s="789" t="s">
        <v>1051</v>
      </c>
    </row>
    <row r="172" spans="1:60" ht="28.5">
      <c r="A172" s="712">
        <v>114</v>
      </c>
      <c r="B172" s="535" t="s">
        <v>867</v>
      </c>
      <c r="C172" s="617" t="s">
        <v>1230</v>
      </c>
      <c r="D172" s="706" t="s">
        <v>819</v>
      </c>
      <c r="E172" s="703" t="s">
        <v>608</v>
      </c>
      <c r="F172" s="559">
        <v>35</v>
      </c>
      <c r="G172" s="560" t="s">
        <v>730</v>
      </c>
      <c r="H172" s="560">
        <v>1.28</v>
      </c>
      <c r="I172" s="561">
        <v>145563.66719999997</v>
      </c>
      <c r="J172" s="707">
        <v>2008</v>
      </c>
      <c r="K172" s="562">
        <v>16</v>
      </c>
      <c r="L172" s="563">
        <v>0.04</v>
      </c>
      <c r="M172" s="513">
        <v>5822.5466879999985</v>
      </c>
      <c r="N172" s="714"/>
      <c r="O172" s="513">
        <v>0</v>
      </c>
      <c r="P172" s="707"/>
      <c r="Q172" s="513">
        <v>0</v>
      </c>
      <c r="R172" s="707"/>
      <c r="S172" s="513">
        <v>0</v>
      </c>
      <c r="T172" s="513"/>
      <c r="U172" s="512"/>
      <c r="V172" s="513">
        <v>0</v>
      </c>
      <c r="W172" s="513">
        <v>151386.21388799997</v>
      </c>
      <c r="X172" s="513">
        <v>4995.745058303999</v>
      </c>
      <c r="Y172" s="513">
        <v>156381.95894630396</v>
      </c>
      <c r="Z172" s="513">
        <v>61.470895812226402</v>
      </c>
      <c r="AA172" s="513">
        <v>8851.8089969606026</v>
      </c>
      <c r="AB172" s="513">
        <v>35616.606461011193</v>
      </c>
      <c r="AC172" s="513">
        <v>15138.621388799998</v>
      </c>
      <c r="AD172" s="513">
        <v>215988.99579307577</v>
      </c>
      <c r="AE172" t="s">
        <v>730</v>
      </c>
      <c r="AF172" s="564" t="s">
        <v>216</v>
      </c>
      <c r="AG172" s="513">
        <v>8288.2438241541095</v>
      </c>
      <c r="AH172" s="513">
        <v>0</v>
      </c>
      <c r="AI172" s="564" t="s">
        <v>287</v>
      </c>
      <c r="AJ172" s="513">
        <v>0</v>
      </c>
      <c r="AK172" s="564" t="s">
        <v>285</v>
      </c>
      <c r="AL172" s="513">
        <v>2267.5384047214075</v>
      </c>
      <c r="AM172" s="564" t="s">
        <v>288</v>
      </c>
      <c r="AN172" s="513">
        <v>2389.44</v>
      </c>
      <c r="AO172" s="707">
        <v>4</v>
      </c>
      <c r="AP172" s="565">
        <v>15680.04</v>
      </c>
      <c r="AQ172" s="512" t="s">
        <v>285</v>
      </c>
      <c r="AR172" s="565">
        <v>1800</v>
      </c>
      <c r="AS172" s="512"/>
      <c r="AT172" s="565">
        <v>0</v>
      </c>
      <c r="AU172" s="512" t="s">
        <v>285</v>
      </c>
      <c r="AV172" s="565">
        <v>4000</v>
      </c>
      <c r="AW172" s="512" t="s">
        <v>285</v>
      </c>
      <c r="AX172" s="565">
        <v>17.88</v>
      </c>
      <c r="AY172" s="512" t="s">
        <v>285</v>
      </c>
      <c r="AZ172" s="565">
        <v>54.96</v>
      </c>
      <c r="BA172" s="512" t="s">
        <v>285</v>
      </c>
      <c r="BB172" s="565">
        <v>243.73180435967996</v>
      </c>
      <c r="BC172" s="512" t="s">
        <v>285</v>
      </c>
      <c r="BD172" s="565">
        <v>302.77242777599997</v>
      </c>
      <c r="BE172" s="512" t="s">
        <v>285</v>
      </c>
      <c r="BF172" s="565">
        <v>72</v>
      </c>
      <c r="BG172" s="512">
        <v>500</v>
      </c>
      <c r="BH172" s="789" t="s">
        <v>730</v>
      </c>
    </row>
    <row r="173" spans="1:60" ht="28.5">
      <c r="A173" s="712">
        <v>125</v>
      </c>
      <c r="B173" s="535" t="s">
        <v>867</v>
      </c>
      <c r="C173" s="617" t="s">
        <v>1230</v>
      </c>
      <c r="D173" s="706" t="s">
        <v>830</v>
      </c>
      <c r="E173" s="702" t="s">
        <v>608</v>
      </c>
      <c r="F173" s="559">
        <v>35</v>
      </c>
      <c r="G173" s="560" t="s">
        <v>730</v>
      </c>
      <c r="H173" s="560">
        <v>1.28</v>
      </c>
      <c r="I173" s="561">
        <v>145563.66719999997</v>
      </c>
      <c r="J173" s="707">
        <v>1995</v>
      </c>
      <c r="K173" s="562">
        <v>29</v>
      </c>
      <c r="L173" s="563">
        <v>0.06</v>
      </c>
      <c r="M173" s="513">
        <v>8733.8200319999978</v>
      </c>
      <c r="N173" s="714">
        <v>0.03</v>
      </c>
      <c r="O173" s="513">
        <v>4366.9100159999989</v>
      </c>
      <c r="P173" s="707"/>
      <c r="Q173" s="513">
        <v>0</v>
      </c>
      <c r="R173" s="707"/>
      <c r="S173" s="513">
        <v>0</v>
      </c>
      <c r="T173" s="513"/>
      <c r="U173" s="512"/>
      <c r="V173" s="513">
        <v>0</v>
      </c>
      <c r="W173" s="513">
        <v>158664.39724799996</v>
      </c>
      <c r="X173" s="513">
        <v>5235.9251091839988</v>
      </c>
      <c r="Y173" s="513">
        <v>163900.32235718396</v>
      </c>
      <c r="Z173" s="513">
        <v>64.426227341660365</v>
      </c>
      <c r="AA173" s="513">
        <v>9277.3767371990925</v>
      </c>
      <c r="AB173" s="513">
        <v>40963.7302331752</v>
      </c>
      <c r="AC173" s="513">
        <v>15866.439724799997</v>
      </c>
      <c r="AD173" s="513">
        <v>230007.86905235826</v>
      </c>
      <c r="AE173" t="s">
        <v>730</v>
      </c>
      <c r="AF173" s="564" t="s">
        <v>216</v>
      </c>
      <c r="AG173" s="513">
        <v>8686.7170849307495</v>
      </c>
      <c r="AH173" s="513">
        <v>0</v>
      </c>
      <c r="AI173" s="564" t="s">
        <v>287</v>
      </c>
      <c r="AJ173" s="513">
        <v>0</v>
      </c>
      <c r="AK173" s="564" t="s">
        <v>285</v>
      </c>
      <c r="AL173" s="513">
        <v>2376.5546741791677</v>
      </c>
      <c r="AM173" s="564" t="s">
        <v>288</v>
      </c>
      <c r="AN173" s="513">
        <v>2389.44</v>
      </c>
      <c r="AO173" s="707">
        <v>5</v>
      </c>
      <c r="AP173" s="565">
        <v>22493.4</v>
      </c>
      <c r="AQ173" s="512" t="s">
        <v>285</v>
      </c>
      <c r="AR173" s="565">
        <v>1800</v>
      </c>
      <c r="AS173" s="512" t="s">
        <v>1002</v>
      </c>
      <c r="AT173" s="565">
        <v>2000</v>
      </c>
      <c r="AU173" s="512"/>
      <c r="AV173" s="565">
        <v>0</v>
      </c>
      <c r="AW173" s="512" t="s">
        <v>285</v>
      </c>
      <c r="AX173" s="565">
        <v>17.88</v>
      </c>
      <c r="AY173" s="512" t="s">
        <v>285</v>
      </c>
      <c r="AZ173" s="565">
        <v>54.96</v>
      </c>
      <c r="BA173" s="512" t="s">
        <v>285</v>
      </c>
      <c r="BB173" s="565">
        <v>255.44967956927997</v>
      </c>
      <c r="BC173" s="512" t="s">
        <v>285</v>
      </c>
      <c r="BD173" s="565">
        <v>317.32879449599994</v>
      </c>
      <c r="BE173" s="512" t="s">
        <v>285</v>
      </c>
      <c r="BF173" s="565">
        <v>72</v>
      </c>
      <c r="BG173" s="512">
        <v>500</v>
      </c>
      <c r="BH173" s="789" t="s">
        <v>730</v>
      </c>
    </row>
    <row r="174" spans="1:60" ht="28.5">
      <c r="A174" s="712">
        <v>141</v>
      </c>
      <c r="B174" s="535" t="s">
        <v>867</v>
      </c>
      <c r="C174" s="617" t="s">
        <v>1230</v>
      </c>
      <c r="D174" s="706" t="s">
        <v>846</v>
      </c>
      <c r="E174" s="705" t="s">
        <v>608</v>
      </c>
      <c r="F174" s="559">
        <v>35</v>
      </c>
      <c r="G174" s="560" t="s">
        <v>730</v>
      </c>
      <c r="H174" s="560">
        <v>1.28</v>
      </c>
      <c r="I174" s="561">
        <v>145563.66719999997</v>
      </c>
      <c r="J174" s="707">
        <v>1999</v>
      </c>
      <c r="K174" s="562">
        <v>25</v>
      </c>
      <c r="L174" s="563">
        <v>0.06</v>
      </c>
      <c r="M174" s="513">
        <v>8733.8200319999978</v>
      </c>
      <c r="N174" s="714">
        <v>0.03</v>
      </c>
      <c r="O174" s="513">
        <v>4366.9100159999989</v>
      </c>
      <c r="P174" s="707"/>
      <c r="Q174" s="513">
        <v>0</v>
      </c>
      <c r="R174" s="714"/>
      <c r="S174" s="513">
        <v>0</v>
      </c>
      <c r="T174" s="513"/>
      <c r="U174" s="512"/>
      <c r="V174" s="513">
        <v>0</v>
      </c>
      <c r="W174" s="513">
        <v>158664.39724799996</v>
      </c>
      <c r="X174" s="513">
        <v>5235.9251091839988</v>
      </c>
      <c r="Y174" s="513">
        <v>163900.32235718396</v>
      </c>
      <c r="Z174" s="513">
        <v>64.426227341660365</v>
      </c>
      <c r="AA174" s="513">
        <v>9277.3767371990925</v>
      </c>
      <c r="AB174" s="513">
        <v>42963.7302331752</v>
      </c>
      <c r="AC174" s="513">
        <v>15866.439724799997</v>
      </c>
      <c r="AD174" s="513">
        <v>232007.86905235826</v>
      </c>
      <c r="AE174" t="s">
        <v>730</v>
      </c>
      <c r="AF174" s="564" t="s">
        <v>216</v>
      </c>
      <c r="AG174" s="513">
        <v>8686.7170849307495</v>
      </c>
      <c r="AH174" s="513">
        <v>0</v>
      </c>
      <c r="AI174" s="564" t="s">
        <v>287</v>
      </c>
      <c r="AJ174" s="513">
        <v>0</v>
      </c>
      <c r="AK174" s="564" t="s">
        <v>285</v>
      </c>
      <c r="AL174" s="513">
        <v>2376.5546741791677</v>
      </c>
      <c r="AM174" s="564" t="s">
        <v>288</v>
      </c>
      <c r="AN174" s="513">
        <v>2389.44</v>
      </c>
      <c r="AO174" s="707">
        <v>5</v>
      </c>
      <c r="AP174" s="565">
        <v>22493.4</v>
      </c>
      <c r="AQ174" s="512" t="s">
        <v>285</v>
      </c>
      <c r="AR174" s="565">
        <v>1800</v>
      </c>
      <c r="AS174" s="512"/>
      <c r="AT174" s="565">
        <v>0</v>
      </c>
      <c r="AU174" s="512" t="s">
        <v>285</v>
      </c>
      <c r="AV174" s="565">
        <v>4000</v>
      </c>
      <c r="AW174" s="512" t="s">
        <v>285</v>
      </c>
      <c r="AX174" s="565">
        <v>17.88</v>
      </c>
      <c r="AY174" s="512" t="s">
        <v>285</v>
      </c>
      <c r="AZ174" s="565">
        <v>54.96</v>
      </c>
      <c r="BA174" s="512" t="s">
        <v>285</v>
      </c>
      <c r="BB174" s="565">
        <v>255.44967956927997</v>
      </c>
      <c r="BC174" s="512" t="s">
        <v>285</v>
      </c>
      <c r="BD174" s="565">
        <v>317.32879449599994</v>
      </c>
      <c r="BE174" s="512" t="s">
        <v>285</v>
      </c>
      <c r="BF174" s="565">
        <v>72</v>
      </c>
      <c r="BG174" s="512">
        <v>500</v>
      </c>
      <c r="BH174" s="789" t="s">
        <v>730</v>
      </c>
    </row>
    <row r="175" spans="1:60" ht="28.5">
      <c r="A175" s="712">
        <v>146</v>
      </c>
      <c r="B175" s="535" t="s">
        <v>867</v>
      </c>
      <c r="C175" s="617" t="s">
        <v>1230</v>
      </c>
      <c r="D175" s="706" t="s">
        <v>851</v>
      </c>
      <c r="E175" s="705" t="s">
        <v>608</v>
      </c>
      <c r="F175" s="559">
        <v>35</v>
      </c>
      <c r="G175" s="560" t="s">
        <v>730</v>
      </c>
      <c r="H175" s="560">
        <v>1.28</v>
      </c>
      <c r="I175" s="561">
        <v>145563.66719999997</v>
      </c>
      <c r="J175" s="707">
        <v>2007</v>
      </c>
      <c r="K175" s="562">
        <v>17</v>
      </c>
      <c r="L175" s="563">
        <v>0.04</v>
      </c>
      <c r="M175" s="513">
        <v>5822.5466879999985</v>
      </c>
      <c r="N175" s="714"/>
      <c r="O175" s="513">
        <v>0</v>
      </c>
      <c r="P175" s="707"/>
      <c r="Q175" s="513">
        <v>0</v>
      </c>
      <c r="R175" s="707"/>
      <c r="S175" s="513">
        <v>0</v>
      </c>
      <c r="T175" s="513"/>
      <c r="U175" s="512"/>
      <c r="V175" s="513">
        <v>0</v>
      </c>
      <c r="W175" s="513">
        <v>151386.21388799997</v>
      </c>
      <c r="X175" s="513">
        <v>4995.745058303999</v>
      </c>
      <c r="Y175" s="513">
        <v>156381.95894630396</v>
      </c>
      <c r="Z175" s="513">
        <v>61.470895812226402</v>
      </c>
      <c r="AA175" s="513">
        <v>8851.8089969606026</v>
      </c>
      <c r="AB175" s="513">
        <v>45080.406461011196</v>
      </c>
      <c r="AC175" s="513">
        <v>15138.621388799998</v>
      </c>
      <c r="AD175" s="513">
        <v>225452.79579307578</v>
      </c>
      <c r="AE175" t="s">
        <v>730</v>
      </c>
      <c r="AF175" s="564" t="s">
        <v>216</v>
      </c>
      <c r="AG175" s="513">
        <v>8288.2438241541095</v>
      </c>
      <c r="AH175" s="513">
        <v>0</v>
      </c>
      <c r="AI175" s="564" t="s">
        <v>287</v>
      </c>
      <c r="AJ175" s="513">
        <v>0</v>
      </c>
      <c r="AK175" s="564" t="s">
        <v>285</v>
      </c>
      <c r="AL175" s="513">
        <v>2267.5384047214075</v>
      </c>
      <c r="AM175" s="564" t="s">
        <v>288</v>
      </c>
      <c r="AN175" s="513">
        <v>2389.44</v>
      </c>
      <c r="AO175" s="707">
        <v>6</v>
      </c>
      <c r="AP175" s="565">
        <v>25143.840000000004</v>
      </c>
      <c r="AQ175" s="512" t="s">
        <v>285</v>
      </c>
      <c r="AR175" s="565">
        <v>1800</v>
      </c>
      <c r="AS175" s="512"/>
      <c r="AT175" s="565">
        <v>0</v>
      </c>
      <c r="AU175" s="512" t="s">
        <v>285</v>
      </c>
      <c r="AV175" s="565">
        <v>4000</v>
      </c>
      <c r="AW175" s="512" t="s">
        <v>285</v>
      </c>
      <c r="AX175" s="565">
        <v>17.88</v>
      </c>
      <c r="AY175" s="512" t="s">
        <v>285</v>
      </c>
      <c r="AZ175" s="565">
        <v>54.96</v>
      </c>
      <c r="BA175" s="512" t="s">
        <v>285</v>
      </c>
      <c r="BB175" s="565">
        <v>243.73180435967996</v>
      </c>
      <c r="BC175" s="512" t="s">
        <v>285</v>
      </c>
      <c r="BD175" s="565">
        <v>302.77242777599997</v>
      </c>
      <c r="BE175" s="512" t="s">
        <v>285</v>
      </c>
      <c r="BF175" s="565">
        <v>72</v>
      </c>
      <c r="BG175" s="512">
        <v>500</v>
      </c>
      <c r="BH175" s="789" t="s">
        <v>730</v>
      </c>
    </row>
    <row r="176" spans="1:60" ht="28.5">
      <c r="A176" s="712">
        <v>150</v>
      </c>
      <c r="B176" s="535" t="s">
        <v>867</v>
      </c>
      <c r="C176" s="617" t="s">
        <v>1230</v>
      </c>
      <c r="D176" s="725" t="s">
        <v>998</v>
      </c>
      <c r="E176" s="705" t="s">
        <v>1097</v>
      </c>
      <c r="F176" s="559">
        <v>40</v>
      </c>
      <c r="G176" s="560" t="s">
        <v>1055</v>
      </c>
      <c r="H176" s="560">
        <v>1.2934529514903566</v>
      </c>
      <c r="I176" s="561">
        <v>147093.55856999999</v>
      </c>
      <c r="J176" s="707">
        <v>2016</v>
      </c>
      <c r="K176" s="562">
        <v>8</v>
      </c>
      <c r="L176" s="563">
        <v>1.4999999999999999E-2</v>
      </c>
      <c r="M176" s="513">
        <v>2206.4033785499996</v>
      </c>
      <c r="N176" s="714"/>
      <c r="O176" s="513">
        <v>0</v>
      </c>
      <c r="P176" s="707"/>
      <c r="Q176" s="513">
        <v>0</v>
      </c>
      <c r="R176" s="707"/>
      <c r="S176" s="513">
        <v>0</v>
      </c>
      <c r="T176" s="513"/>
      <c r="U176" s="512"/>
      <c r="V176" s="513">
        <v>0</v>
      </c>
      <c r="W176" s="513">
        <v>149299.96194854999</v>
      </c>
      <c r="X176" s="513">
        <v>4926.8987443021488</v>
      </c>
      <c r="Y176" s="513">
        <v>154226.86069285215</v>
      </c>
      <c r="Z176" s="513">
        <v>60.62376599561798</v>
      </c>
      <c r="AA176" s="513">
        <v>8729.8223033689883</v>
      </c>
      <c r="AB176" s="513">
        <v>44927.405959401782</v>
      </c>
      <c r="AC176" s="513">
        <v>14929.996194854999</v>
      </c>
      <c r="AD176" s="513">
        <v>222814.08515047791</v>
      </c>
      <c r="AE176" t="s">
        <v>1055</v>
      </c>
      <c r="AF176" s="564" t="s">
        <v>216</v>
      </c>
      <c r="AG176" s="513">
        <v>8174.0236167211633</v>
      </c>
      <c r="AH176" s="513">
        <v>0</v>
      </c>
      <c r="AI176" s="564" t="s">
        <v>287</v>
      </c>
      <c r="AJ176" s="513">
        <v>0</v>
      </c>
      <c r="AK176" s="564" t="s">
        <v>285</v>
      </c>
      <c r="AL176" s="513">
        <v>2236.2894800463564</v>
      </c>
      <c r="AM176" s="564" t="s">
        <v>288</v>
      </c>
      <c r="AN176" s="513">
        <v>2389.44</v>
      </c>
      <c r="AO176" s="707">
        <v>6</v>
      </c>
      <c r="AP176" s="565">
        <v>25143.840000000004</v>
      </c>
      <c r="AQ176" s="512" t="s">
        <v>285</v>
      </c>
      <c r="AR176" s="565">
        <v>1800</v>
      </c>
      <c r="AS176" s="512"/>
      <c r="AT176" s="565">
        <v>0</v>
      </c>
      <c r="AU176" s="512" t="s">
        <v>285</v>
      </c>
      <c r="AV176" s="565">
        <v>4000</v>
      </c>
      <c r="AW176" s="512" t="s">
        <v>285</v>
      </c>
      <c r="AX176" s="565">
        <v>17.88</v>
      </c>
      <c r="AY176" s="512" t="s">
        <v>285</v>
      </c>
      <c r="AZ176" s="565">
        <v>54.96</v>
      </c>
      <c r="BA176" s="512" t="s">
        <v>285</v>
      </c>
      <c r="BB176" s="565">
        <v>240.3729387371655</v>
      </c>
      <c r="BC176" s="512" t="s">
        <v>285</v>
      </c>
      <c r="BD176" s="565">
        <v>298.59992389709998</v>
      </c>
      <c r="BE176" s="512" t="s">
        <v>285</v>
      </c>
      <c r="BF176" s="565">
        <v>72</v>
      </c>
      <c r="BG176" s="512">
        <v>500</v>
      </c>
      <c r="BH176" s="789" t="s">
        <v>1055</v>
      </c>
    </row>
    <row r="177" spans="1:60" ht="28.5">
      <c r="A177" s="712">
        <v>126</v>
      </c>
      <c r="B177" s="535" t="s">
        <v>867</v>
      </c>
      <c r="C177" s="617" t="s">
        <v>1230</v>
      </c>
      <c r="D177" s="706" t="s">
        <v>831</v>
      </c>
      <c r="E177" s="702" t="s">
        <v>858</v>
      </c>
      <c r="F177" s="559">
        <v>55</v>
      </c>
      <c r="G177" s="560" t="s">
        <v>1058</v>
      </c>
      <c r="H177" s="560">
        <v>1.200022209234366</v>
      </c>
      <c r="I177" s="561">
        <v>136468.46367</v>
      </c>
      <c r="J177" s="707">
        <v>1998</v>
      </c>
      <c r="K177" s="562">
        <v>26</v>
      </c>
      <c r="L177" s="563">
        <v>0.06</v>
      </c>
      <c r="M177" s="513">
        <v>8188.1078201999999</v>
      </c>
      <c r="N177" s="714"/>
      <c r="O177" s="513">
        <v>0</v>
      </c>
      <c r="P177" s="707"/>
      <c r="Q177" s="513">
        <v>0</v>
      </c>
      <c r="R177" s="707"/>
      <c r="S177" s="513">
        <v>0</v>
      </c>
      <c r="T177" s="513"/>
      <c r="U177" s="512"/>
      <c r="V177" s="513">
        <v>0</v>
      </c>
      <c r="W177" s="513">
        <v>144656.5714902</v>
      </c>
      <c r="X177" s="513">
        <v>4773.6668591766002</v>
      </c>
      <c r="Y177" s="513">
        <v>149430.2383493766</v>
      </c>
      <c r="Z177" s="513">
        <v>58.738301237962496</v>
      </c>
      <c r="AA177" s="513">
        <v>8458.3153782665995</v>
      </c>
      <c r="AB177" s="513">
        <v>35123.071311662541</v>
      </c>
      <c r="AC177" s="513">
        <v>14465.65714902</v>
      </c>
      <c r="AD177" s="513">
        <v>207477.28218832571</v>
      </c>
      <c r="AE177" t="s">
        <v>1058</v>
      </c>
      <c r="AF177" s="564" t="s">
        <v>216</v>
      </c>
      <c r="AG177" s="513">
        <v>7919.8026325169594</v>
      </c>
      <c r="AH177" s="513">
        <v>0</v>
      </c>
      <c r="AI177" s="564" t="s">
        <v>287</v>
      </c>
      <c r="AJ177" s="513">
        <v>0</v>
      </c>
      <c r="AK177" s="564" t="s">
        <v>285</v>
      </c>
      <c r="AL177" s="513">
        <v>2166.7384560659607</v>
      </c>
      <c r="AM177" s="564" t="s">
        <v>288</v>
      </c>
      <c r="AN177" s="513">
        <v>2389.44</v>
      </c>
      <c r="AO177" s="707">
        <v>4</v>
      </c>
      <c r="AP177" s="565">
        <v>15680.04</v>
      </c>
      <c r="AQ177" s="512" t="s">
        <v>285</v>
      </c>
      <c r="AR177" s="565">
        <v>1800</v>
      </c>
      <c r="AS177" s="512"/>
      <c r="AT177" s="565">
        <v>0</v>
      </c>
      <c r="AU177" s="512" t="s">
        <v>285</v>
      </c>
      <c r="AV177" s="565">
        <v>4000</v>
      </c>
      <c r="AW177" s="512" t="s">
        <v>285</v>
      </c>
      <c r="AX177" s="565">
        <v>17.88</v>
      </c>
      <c r="AY177" s="512" t="s">
        <v>285</v>
      </c>
      <c r="AZ177" s="565">
        <v>54.96</v>
      </c>
      <c r="BA177" s="512" t="s">
        <v>285</v>
      </c>
      <c r="BB177" s="565">
        <v>232.89708009922202</v>
      </c>
      <c r="BC177" s="512" t="s">
        <v>285</v>
      </c>
      <c r="BD177" s="565">
        <v>289.31314298040002</v>
      </c>
      <c r="BE177" s="512" t="s">
        <v>285</v>
      </c>
      <c r="BF177" s="565">
        <v>72</v>
      </c>
      <c r="BG177" s="512">
        <v>500</v>
      </c>
      <c r="BH177" s="789" t="s">
        <v>1058</v>
      </c>
    </row>
    <row r="178" spans="1:60" ht="28.5">
      <c r="A178" s="712">
        <v>108</v>
      </c>
      <c r="B178" s="535" t="s">
        <v>867</v>
      </c>
      <c r="C178" s="617" t="s">
        <v>1230</v>
      </c>
      <c r="D178" s="706" t="s">
        <v>813</v>
      </c>
      <c r="E178" s="702" t="s">
        <v>856</v>
      </c>
      <c r="F178" s="559">
        <v>60</v>
      </c>
      <c r="G178" s="560" t="s">
        <v>1059</v>
      </c>
      <c r="H178" s="560">
        <v>1.1700187025131503</v>
      </c>
      <c r="I178" s="561">
        <v>133056.41642999998</v>
      </c>
      <c r="J178" s="707">
        <v>2015</v>
      </c>
      <c r="K178" s="562">
        <v>9</v>
      </c>
      <c r="L178" s="563">
        <v>1.4999999999999999E-2</v>
      </c>
      <c r="M178" s="513">
        <v>1995.8462464499996</v>
      </c>
      <c r="N178" s="714">
        <v>0.03</v>
      </c>
      <c r="O178" s="513">
        <v>3991.6924928999993</v>
      </c>
      <c r="P178" s="707"/>
      <c r="Q178" s="513">
        <v>0</v>
      </c>
      <c r="R178" s="707"/>
      <c r="S178" s="513">
        <v>0</v>
      </c>
      <c r="T178" s="513"/>
      <c r="U178" s="512"/>
      <c r="V178" s="513">
        <v>0</v>
      </c>
      <c r="W178" s="513">
        <v>139043.95516935</v>
      </c>
      <c r="X178" s="513">
        <v>4588.4505205885498</v>
      </c>
      <c r="Y178" s="513">
        <v>143632.40568993855</v>
      </c>
      <c r="Z178" s="513">
        <v>56.459278966170814</v>
      </c>
      <c r="AA178" s="513">
        <v>8130.1361711285972</v>
      </c>
      <c r="AB178" s="513">
        <v>41524.816062232203</v>
      </c>
      <c r="AC178" s="513">
        <v>13904.395516935001</v>
      </c>
      <c r="AD178" s="513">
        <v>207191.75344023437</v>
      </c>
      <c r="AE178" t="s">
        <v>1059</v>
      </c>
      <c r="AF178" s="564" t="s">
        <v>216</v>
      </c>
      <c r="AG178" s="513">
        <v>7612.5175015667428</v>
      </c>
      <c r="AH178" s="513">
        <v>0</v>
      </c>
      <c r="AI178" s="564" t="s">
        <v>287</v>
      </c>
      <c r="AJ178" s="513">
        <v>0</v>
      </c>
      <c r="AK178" s="564" t="s">
        <v>285</v>
      </c>
      <c r="AL178" s="513">
        <v>2082.669882504109</v>
      </c>
      <c r="AM178" s="564" t="s">
        <v>288</v>
      </c>
      <c r="AN178" s="513">
        <v>2389.44</v>
      </c>
      <c r="AO178" s="707">
        <v>5</v>
      </c>
      <c r="AP178" s="565">
        <v>22493.4</v>
      </c>
      <c r="AQ178" s="512" t="s">
        <v>285</v>
      </c>
      <c r="AR178" s="565">
        <v>1800</v>
      </c>
      <c r="AS178" s="512"/>
      <c r="AT178" s="565">
        <v>0</v>
      </c>
      <c r="AU178" s="512" t="s">
        <v>285</v>
      </c>
      <c r="AV178" s="565">
        <v>4000</v>
      </c>
      <c r="AW178" s="512" t="s">
        <v>285</v>
      </c>
      <c r="AX178" s="565">
        <v>17.88</v>
      </c>
      <c r="AY178" s="512" t="s">
        <v>285</v>
      </c>
      <c r="AZ178" s="565">
        <v>54.96</v>
      </c>
      <c r="BA178" s="512" t="s">
        <v>285</v>
      </c>
      <c r="BB178" s="565">
        <v>223.86076782265351</v>
      </c>
      <c r="BC178" s="512" t="s">
        <v>285</v>
      </c>
      <c r="BD178" s="565">
        <v>278.0879103387</v>
      </c>
      <c r="BE178" s="512" t="s">
        <v>285</v>
      </c>
      <c r="BF178" s="565">
        <v>72</v>
      </c>
      <c r="BG178" s="512">
        <v>500</v>
      </c>
      <c r="BH178" s="789" t="s">
        <v>1059</v>
      </c>
    </row>
    <row r="179" spans="1:60" ht="28.5">
      <c r="A179" s="712">
        <v>112</v>
      </c>
      <c r="B179" s="535" t="s">
        <v>867</v>
      </c>
      <c r="C179" s="617" t="s">
        <v>1230</v>
      </c>
      <c r="D179" s="706" t="s">
        <v>817</v>
      </c>
      <c r="E179" s="702" t="s">
        <v>856</v>
      </c>
      <c r="F179" s="559">
        <v>60</v>
      </c>
      <c r="G179" s="560" t="s">
        <v>1059</v>
      </c>
      <c r="H179" s="560">
        <v>1.1700187025131503</v>
      </c>
      <c r="I179" s="561">
        <v>133056.41642999998</v>
      </c>
      <c r="J179" s="707">
        <v>2004</v>
      </c>
      <c r="K179" s="562">
        <v>20</v>
      </c>
      <c r="L179" s="563">
        <v>0.05</v>
      </c>
      <c r="M179" s="513">
        <v>6652.8208214999995</v>
      </c>
      <c r="N179" s="714">
        <v>0.04</v>
      </c>
      <c r="O179" s="513">
        <v>5322.2566571999996</v>
      </c>
      <c r="P179" s="714">
        <v>0.02</v>
      </c>
      <c r="Q179" s="513">
        <v>2661.1283285999998</v>
      </c>
      <c r="R179" s="707"/>
      <c r="S179" s="513">
        <v>0</v>
      </c>
      <c r="T179" s="513"/>
      <c r="U179" s="512"/>
      <c r="V179" s="513">
        <v>0</v>
      </c>
      <c r="W179" s="513">
        <v>147692.62223729998</v>
      </c>
      <c r="X179" s="513">
        <v>4873.856533830899</v>
      </c>
      <c r="Y179" s="513">
        <v>152566.47877113087</v>
      </c>
      <c r="Z179" s="513">
        <v>59.971100145884776</v>
      </c>
      <c r="AA179" s="513">
        <v>8635.8384210074073</v>
      </c>
      <c r="AB179" s="513">
        <v>35119.087683327984</v>
      </c>
      <c r="AC179" s="513">
        <v>14769.262223729998</v>
      </c>
      <c r="AD179" s="513">
        <v>211090.66709919629</v>
      </c>
      <c r="AE179" t="s">
        <v>1059</v>
      </c>
      <c r="AF179" s="564" t="s">
        <v>216</v>
      </c>
      <c r="AG179" s="513">
        <v>8086.0233748699366</v>
      </c>
      <c r="AH179" s="513">
        <v>0</v>
      </c>
      <c r="AI179" s="564" t="s">
        <v>287</v>
      </c>
      <c r="AJ179" s="513">
        <v>0</v>
      </c>
      <c r="AK179" s="564" t="s">
        <v>285</v>
      </c>
      <c r="AL179" s="513">
        <v>2212.2139421813977</v>
      </c>
      <c r="AM179" s="564" t="s">
        <v>288</v>
      </c>
      <c r="AN179" s="513">
        <v>2389.44</v>
      </c>
      <c r="AO179" s="707">
        <v>2</v>
      </c>
      <c r="AP179" s="565">
        <v>17453.400000000001</v>
      </c>
      <c r="AQ179" s="512" t="s">
        <v>285</v>
      </c>
      <c r="AR179" s="565">
        <v>1800</v>
      </c>
      <c r="AS179" s="512" t="s">
        <v>1002</v>
      </c>
      <c r="AT179" s="565">
        <v>2000</v>
      </c>
      <c r="AU179" s="512"/>
      <c r="AV179" s="565">
        <v>0</v>
      </c>
      <c r="AW179" s="512" t="s">
        <v>285</v>
      </c>
      <c r="AX179" s="565">
        <v>17.88</v>
      </c>
      <c r="AY179" s="512" t="s">
        <v>285</v>
      </c>
      <c r="AZ179" s="565">
        <v>54.96</v>
      </c>
      <c r="BA179" s="512" t="s">
        <v>285</v>
      </c>
      <c r="BB179" s="565">
        <v>237.78512180205297</v>
      </c>
      <c r="BC179" s="512" t="s">
        <v>285</v>
      </c>
      <c r="BD179" s="565">
        <v>295.38524447459997</v>
      </c>
      <c r="BE179" s="512" t="s">
        <v>285</v>
      </c>
      <c r="BF179" s="565">
        <v>72</v>
      </c>
      <c r="BG179" s="512">
        <v>500</v>
      </c>
      <c r="BH179" s="789" t="s">
        <v>1059</v>
      </c>
    </row>
    <row r="180" spans="1:60" ht="28.5">
      <c r="A180" s="712">
        <v>136</v>
      </c>
      <c r="B180" s="535" t="s">
        <v>867</v>
      </c>
      <c r="C180" s="617" t="s">
        <v>1230</v>
      </c>
      <c r="D180" s="706" t="s">
        <v>841</v>
      </c>
      <c r="E180" s="705" t="s">
        <v>856</v>
      </c>
      <c r="F180" s="559">
        <v>60</v>
      </c>
      <c r="G180" s="560" t="s">
        <v>1059</v>
      </c>
      <c r="H180" s="560">
        <v>1.1700187025131503</v>
      </c>
      <c r="I180" s="561">
        <v>133056.41642999998</v>
      </c>
      <c r="J180" s="707">
        <v>2013</v>
      </c>
      <c r="K180" s="562">
        <v>11</v>
      </c>
      <c r="L180" s="563">
        <v>0.03</v>
      </c>
      <c r="M180" s="513">
        <v>3991.6924928999993</v>
      </c>
      <c r="N180" s="714"/>
      <c r="O180" s="513">
        <v>0</v>
      </c>
      <c r="P180" s="707"/>
      <c r="Q180" s="513">
        <v>0</v>
      </c>
      <c r="R180" s="714"/>
      <c r="S180" s="513">
        <v>0</v>
      </c>
      <c r="T180" s="513"/>
      <c r="U180" s="512"/>
      <c r="V180" s="513">
        <v>0</v>
      </c>
      <c r="W180" s="513">
        <v>137048.10892289999</v>
      </c>
      <c r="X180" s="513">
        <v>4522.5875944556992</v>
      </c>
      <c r="Y180" s="513">
        <v>141570.69651735568</v>
      </c>
      <c r="Z180" s="513">
        <v>55.648858693929121</v>
      </c>
      <c r="AA180" s="513">
        <v>8013.4356519257926</v>
      </c>
      <c r="AB180" s="513">
        <v>36565.085688133178</v>
      </c>
      <c r="AC180" s="513">
        <v>13704.810892289999</v>
      </c>
      <c r="AD180" s="513">
        <v>199854.02874970465</v>
      </c>
      <c r="AE180" t="s">
        <v>1059</v>
      </c>
      <c r="AF180" s="564" t="s">
        <v>216</v>
      </c>
      <c r="AG180" s="513">
        <v>7503.2469154198507</v>
      </c>
      <c r="AH180" s="513">
        <v>0</v>
      </c>
      <c r="AI180" s="564" t="s">
        <v>287</v>
      </c>
      <c r="AJ180" s="513">
        <v>0</v>
      </c>
      <c r="AK180" s="564" t="s">
        <v>285</v>
      </c>
      <c r="AL180" s="513">
        <v>2052.7750995016577</v>
      </c>
      <c r="AM180" s="564" t="s">
        <v>288</v>
      </c>
      <c r="AN180" s="513">
        <v>2389.44</v>
      </c>
      <c r="AO180" s="707">
        <v>4</v>
      </c>
      <c r="AP180" s="565">
        <v>15680.04</v>
      </c>
      <c r="AQ180" s="512" t="s">
        <v>285</v>
      </c>
      <c r="AR180" s="565">
        <v>1800</v>
      </c>
      <c r="AS180" s="512" t="s">
        <v>285</v>
      </c>
      <c r="AT180" s="565">
        <v>2000</v>
      </c>
      <c r="AU180" s="512" t="s">
        <v>285</v>
      </c>
      <c r="AV180" s="565">
        <v>4000</v>
      </c>
      <c r="AW180" s="512" t="s">
        <v>285</v>
      </c>
      <c r="AX180" s="565">
        <v>17.88</v>
      </c>
      <c r="AY180" s="512" t="s">
        <v>285</v>
      </c>
      <c r="AZ180" s="565">
        <v>54.96</v>
      </c>
      <c r="BA180" s="512" t="s">
        <v>285</v>
      </c>
      <c r="BB180" s="565">
        <v>220.64745536586901</v>
      </c>
      <c r="BC180" s="512" t="s">
        <v>285</v>
      </c>
      <c r="BD180" s="565">
        <v>274.09621784579997</v>
      </c>
      <c r="BE180" s="512" t="s">
        <v>285</v>
      </c>
      <c r="BF180" s="565">
        <v>72</v>
      </c>
      <c r="BG180" s="512">
        <v>500</v>
      </c>
      <c r="BH180" s="789" t="s">
        <v>1059</v>
      </c>
    </row>
    <row r="181" spans="1:60" ht="28.5">
      <c r="A181" s="712">
        <v>149</v>
      </c>
      <c r="B181" s="535" t="s">
        <v>867</v>
      </c>
      <c r="C181" s="617" t="s">
        <v>1230</v>
      </c>
      <c r="D181" s="706" t="s">
        <v>854</v>
      </c>
      <c r="E181" s="705" t="s">
        <v>856</v>
      </c>
      <c r="F181" s="559">
        <v>60</v>
      </c>
      <c r="G181" s="560" t="s">
        <v>1059</v>
      </c>
      <c r="H181" s="560">
        <v>1.1700187025131503</v>
      </c>
      <c r="I181" s="561">
        <v>133056.41642999998</v>
      </c>
      <c r="J181" s="707">
        <v>2016</v>
      </c>
      <c r="K181" s="562">
        <v>8</v>
      </c>
      <c r="L181" s="563">
        <v>1.4999999999999999E-2</v>
      </c>
      <c r="M181" s="513">
        <v>1995.8462464499996</v>
      </c>
      <c r="N181" s="714"/>
      <c r="O181" s="513">
        <v>0</v>
      </c>
      <c r="P181" s="707"/>
      <c r="Q181" s="513">
        <v>0</v>
      </c>
      <c r="R181" s="707"/>
      <c r="S181" s="513">
        <v>0</v>
      </c>
      <c r="T181" s="513"/>
      <c r="U181" s="512"/>
      <c r="V181" s="513">
        <v>0</v>
      </c>
      <c r="W181" s="513">
        <v>135052.26267644999</v>
      </c>
      <c r="X181" s="513">
        <v>4456.7246683228495</v>
      </c>
      <c r="Y181" s="513">
        <v>139508.98734477285</v>
      </c>
      <c r="Z181" s="513">
        <v>54.838438421687442</v>
      </c>
      <c r="AA181" s="513">
        <v>7896.7351327229917</v>
      </c>
      <c r="AB181" s="513">
        <v>41232.075314034155</v>
      </c>
      <c r="AC181" s="513">
        <v>13505.226267644999</v>
      </c>
      <c r="AD181" s="513">
        <v>202143.02405917499</v>
      </c>
      <c r="AE181" t="s">
        <v>1059</v>
      </c>
      <c r="AF181" s="564" t="s">
        <v>216</v>
      </c>
      <c r="AG181" s="513">
        <v>7393.9763292729604</v>
      </c>
      <c r="AH181" s="513">
        <v>0</v>
      </c>
      <c r="AI181" s="564" t="s">
        <v>287</v>
      </c>
      <c r="AJ181" s="513">
        <v>0</v>
      </c>
      <c r="AK181" s="564" t="s">
        <v>285</v>
      </c>
      <c r="AL181" s="513">
        <v>2022.8803164992064</v>
      </c>
      <c r="AM181" s="564" t="s">
        <v>288</v>
      </c>
      <c r="AN181" s="513">
        <v>2389.44</v>
      </c>
      <c r="AO181" s="707">
        <v>5</v>
      </c>
      <c r="AP181" s="565">
        <v>22493.4</v>
      </c>
      <c r="AQ181" s="512" t="s">
        <v>285</v>
      </c>
      <c r="AR181" s="565">
        <v>1800</v>
      </c>
      <c r="AS181" s="512"/>
      <c r="AT181" s="565">
        <v>0</v>
      </c>
      <c r="AU181" s="512" t="s">
        <v>285</v>
      </c>
      <c r="AV181" s="565">
        <v>4000</v>
      </c>
      <c r="AW181" s="512" t="s">
        <v>285</v>
      </c>
      <c r="AX181" s="565">
        <v>17.88</v>
      </c>
      <c r="AY181" s="512" t="s">
        <v>285</v>
      </c>
      <c r="AZ181" s="565">
        <v>54.96</v>
      </c>
      <c r="BA181" s="512" t="s">
        <v>285</v>
      </c>
      <c r="BB181" s="565">
        <v>217.4341429090845</v>
      </c>
      <c r="BC181" s="512" t="s">
        <v>285</v>
      </c>
      <c r="BD181" s="565">
        <v>270.1045253529</v>
      </c>
      <c r="BE181" s="512" t="s">
        <v>285</v>
      </c>
      <c r="BF181" s="565">
        <v>72</v>
      </c>
      <c r="BG181" s="512">
        <v>500</v>
      </c>
      <c r="BH181" s="789" t="s">
        <v>1059</v>
      </c>
    </row>
    <row r="182" spans="1:60" ht="28.5">
      <c r="A182" s="712">
        <v>109</v>
      </c>
      <c r="B182" s="535" t="s">
        <v>867</v>
      </c>
      <c r="C182" s="617" t="s">
        <v>1230</v>
      </c>
      <c r="D182" s="706" t="s">
        <v>814</v>
      </c>
      <c r="E182" s="702" t="s">
        <v>857</v>
      </c>
      <c r="F182" s="559">
        <v>65</v>
      </c>
      <c r="G182" s="560" t="s">
        <v>1060</v>
      </c>
      <c r="H182" s="560">
        <v>1.1400233781414377</v>
      </c>
      <c r="I182" s="561">
        <v>129645.29969999997</v>
      </c>
      <c r="J182" s="707">
        <v>2012</v>
      </c>
      <c r="K182" s="562">
        <v>12</v>
      </c>
      <c r="L182" s="563">
        <v>0.03</v>
      </c>
      <c r="M182" s="513">
        <v>3889.3589909999992</v>
      </c>
      <c r="N182" s="714"/>
      <c r="O182" s="513">
        <v>0</v>
      </c>
      <c r="P182" s="707"/>
      <c r="Q182" s="513">
        <v>0</v>
      </c>
      <c r="R182" s="707"/>
      <c r="S182" s="513">
        <v>0</v>
      </c>
      <c r="T182" s="513"/>
      <c r="U182" s="512"/>
      <c r="V182" s="513">
        <v>0</v>
      </c>
      <c r="W182" s="513">
        <v>133534.65869099996</v>
      </c>
      <c r="X182" s="513">
        <v>4406.6437368029992</v>
      </c>
      <c r="Y182" s="513">
        <v>137941.30242780296</v>
      </c>
      <c r="Z182" s="513">
        <v>54.22221007382192</v>
      </c>
      <c r="AA182" s="513">
        <v>7807.9982506303568</v>
      </c>
      <c r="AB182" s="513">
        <v>26616.738031751211</v>
      </c>
      <c r="AC182" s="513">
        <v>13353.465869099997</v>
      </c>
      <c r="AD182" s="513">
        <v>185719.50457928455</v>
      </c>
      <c r="AE182" t="s">
        <v>1060</v>
      </c>
      <c r="AF182" s="564" t="s">
        <v>216</v>
      </c>
      <c r="AG182" s="513">
        <v>7310.8890286735568</v>
      </c>
      <c r="AH182" s="513">
        <v>0</v>
      </c>
      <c r="AI182" s="564" t="s">
        <v>287</v>
      </c>
      <c r="AJ182" s="513">
        <v>0</v>
      </c>
      <c r="AK182" s="564" t="s">
        <v>285</v>
      </c>
      <c r="AL182" s="513">
        <v>2000.148885203143</v>
      </c>
      <c r="AM182" s="564" t="s">
        <v>288</v>
      </c>
      <c r="AN182" s="513">
        <v>2389.44</v>
      </c>
      <c r="AO182" s="707">
        <v>1</v>
      </c>
      <c r="AP182" s="565">
        <v>7989.36</v>
      </c>
      <c r="AQ182" s="512" t="s">
        <v>285</v>
      </c>
      <c r="AR182" s="565">
        <v>1800</v>
      </c>
      <c r="AS182" s="512"/>
      <c r="AT182" s="565">
        <v>0</v>
      </c>
      <c r="AU182" s="512" t="s">
        <v>285</v>
      </c>
      <c r="AV182" s="565">
        <v>4000</v>
      </c>
      <c r="AW182" s="512" t="s">
        <v>285</v>
      </c>
      <c r="AX182" s="565">
        <v>17.88</v>
      </c>
      <c r="AY182" s="512" t="s">
        <v>285</v>
      </c>
      <c r="AZ182" s="565">
        <v>54.96</v>
      </c>
      <c r="BA182" s="512" t="s">
        <v>285</v>
      </c>
      <c r="BB182" s="565">
        <v>214.99080049250995</v>
      </c>
      <c r="BC182" s="512" t="s">
        <v>285</v>
      </c>
      <c r="BD182" s="565">
        <v>267.06931738199995</v>
      </c>
      <c r="BE182" s="512" t="s">
        <v>285</v>
      </c>
      <c r="BF182" s="565">
        <v>72</v>
      </c>
      <c r="BG182" s="512">
        <v>500</v>
      </c>
      <c r="BH182" s="789" t="s">
        <v>1060</v>
      </c>
    </row>
    <row r="183" spans="1:60" ht="28.5">
      <c r="A183" s="712">
        <v>119</v>
      </c>
      <c r="B183" s="535" t="s">
        <v>867</v>
      </c>
      <c r="C183" s="617" t="s">
        <v>1230</v>
      </c>
      <c r="D183" s="706" t="s">
        <v>824</v>
      </c>
      <c r="E183" s="702" t="s">
        <v>857</v>
      </c>
      <c r="F183" s="559">
        <v>65</v>
      </c>
      <c r="G183" s="560" t="s">
        <v>1060</v>
      </c>
      <c r="H183" s="560">
        <v>1.1400233781414377</v>
      </c>
      <c r="I183" s="561">
        <v>129645.29969999997</v>
      </c>
      <c r="J183" s="707">
        <v>2012</v>
      </c>
      <c r="K183" s="562">
        <v>12</v>
      </c>
      <c r="L183" s="563">
        <v>0.03</v>
      </c>
      <c r="M183" s="513">
        <v>3889.3589909999992</v>
      </c>
      <c r="N183" s="714"/>
      <c r="O183" s="513">
        <v>0</v>
      </c>
      <c r="P183" s="707"/>
      <c r="Q183" s="513">
        <v>0</v>
      </c>
      <c r="R183" s="707"/>
      <c r="S183" s="513">
        <v>0</v>
      </c>
      <c r="T183" s="513"/>
      <c r="U183" s="512"/>
      <c r="V183" s="513">
        <v>0</v>
      </c>
      <c r="W183" s="513">
        <v>133534.65869099996</v>
      </c>
      <c r="X183" s="513">
        <v>4406.6437368029992</v>
      </c>
      <c r="Y183" s="513">
        <v>137941.30242780296</v>
      </c>
      <c r="Z183" s="513">
        <v>54.22221007382192</v>
      </c>
      <c r="AA183" s="513">
        <v>7807.9982506303568</v>
      </c>
      <c r="AB183" s="513">
        <v>43771.218031751203</v>
      </c>
      <c r="AC183" s="513">
        <v>13353.465869099997</v>
      </c>
      <c r="AD183" s="513">
        <v>202873.98457928453</v>
      </c>
      <c r="AE183" t="s">
        <v>1060</v>
      </c>
      <c r="AF183" s="564" t="s">
        <v>216</v>
      </c>
      <c r="AG183" s="513">
        <v>7310.8890286735568</v>
      </c>
      <c r="AH183" s="513">
        <v>0</v>
      </c>
      <c r="AI183" s="564" t="s">
        <v>287</v>
      </c>
      <c r="AJ183" s="513">
        <v>0</v>
      </c>
      <c r="AK183" s="564" t="s">
        <v>285</v>
      </c>
      <c r="AL183" s="513">
        <v>2000.148885203143</v>
      </c>
      <c r="AM183" s="564" t="s">
        <v>288</v>
      </c>
      <c r="AN183" s="513">
        <v>2389.44</v>
      </c>
      <c r="AO183" s="707">
        <v>6</v>
      </c>
      <c r="AP183" s="565">
        <v>25143.840000000004</v>
      </c>
      <c r="AQ183" s="512" t="s">
        <v>285</v>
      </c>
      <c r="AR183" s="565">
        <v>1800</v>
      </c>
      <c r="AS183" s="512"/>
      <c r="AT183" s="565">
        <v>0</v>
      </c>
      <c r="AU183" s="512" t="s">
        <v>285</v>
      </c>
      <c r="AV183" s="565">
        <v>4000</v>
      </c>
      <c r="AW183" s="512" t="s">
        <v>285</v>
      </c>
      <c r="AX183" s="565">
        <v>17.88</v>
      </c>
      <c r="AY183" s="512" t="s">
        <v>285</v>
      </c>
      <c r="AZ183" s="565">
        <v>54.96</v>
      </c>
      <c r="BA183" s="512" t="s">
        <v>285</v>
      </c>
      <c r="BB183" s="565">
        <v>214.99080049250995</v>
      </c>
      <c r="BC183" s="512" t="s">
        <v>285</v>
      </c>
      <c r="BD183" s="565">
        <v>267.06931738199995</v>
      </c>
      <c r="BE183" s="512" t="s">
        <v>285</v>
      </c>
      <c r="BF183" s="565">
        <v>72</v>
      </c>
      <c r="BG183" s="512">
        <v>500</v>
      </c>
      <c r="BH183" s="789" t="s">
        <v>1060</v>
      </c>
    </row>
    <row r="184" spans="1:60" ht="28.5">
      <c r="A184" s="712">
        <v>120</v>
      </c>
      <c r="B184" s="535" t="s">
        <v>867</v>
      </c>
      <c r="C184" s="617" t="s">
        <v>1230</v>
      </c>
      <c r="D184" s="706" t="s">
        <v>825</v>
      </c>
      <c r="E184" s="702" t="s">
        <v>439</v>
      </c>
      <c r="F184" s="559">
        <v>65</v>
      </c>
      <c r="G184" s="560" t="s">
        <v>1060</v>
      </c>
      <c r="H184" s="560">
        <v>1.1400233781414377</v>
      </c>
      <c r="I184" s="561">
        <v>129645.29969999997</v>
      </c>
      <c r="J184" s="707">
        <v>2014</v>
      </c>
      <c r="K184" s="562">
        <v>10</v>
      </c>
      <c r="L184" s="563">
        <v>0.03</v>
      </c>
      <c r="M184" s="513">
        <v>3889.3589909999992</v>
      </c>
      <c r="N184" s="714">
        <v>0.03</v>
      </c>
      <c r="O184" s="513">
        <v>3889.3589909999992</v>
      </c>
      <c r="P184" s="707"/>
      <c r="Q184" s="513">
        <v>0</v>
      </c>
      <c r="R184" s="707"/>
      <c r="S184" s="513">
        <v>0</v>
      </c>
      <c r="T184" s="513"/>
      <c r="U184" s="512"/>
      <c r="V184" s="513">
        <v>0</v>
      </c>
      <c r="W184" s="513">
        <v>137424.01768199995</v>
      </c>
      <c r="X184" s="513">
        <v>4534.9925835059976</v>
      </c>
      <c r="Y184" s="513">
        <v>141959.01026550593</v>
      </c>
      <c r="Z184" s="513">
        <v>55.801497745874975</v>
      </c>
      <c r="AA184" s="513">
        <v>8035.4156754059968</v>
      </c>
      <c r="AB184" s="513">
        <v>34592.653896753669</v>
      </c>
      <c r="AC184" s="513">
        <v>13742.401768199996</v>
      </c>
      <c r="AD184" s="513">
        <v>198329.48160586559</v>
      </c>
      <c r="AE184" t="s">
        <v>1060</v>
      </c>
      <c r="AF184" s="564" t="s">
        <v>216</v>
      </c>
      <c r="AG184" s="513">
        <v>7523.8275440718144</v>
      </c>
      <c r="AH184" s="513">
        <v>0</v>
      </c>
      <c r="AI184" s="564" t="s">
        <v>287</v>
      </c>
      <c r="AJ184" s="513">
        <v>0</v>
      </c>
      <c r="AK184" s="564" t="s">
        <v>285</v>
      </c>
      <c r="AL184" s="513">
        <v>2058.4056488498363</v>
      </c>
      <c r="AM184" s="564" t="s">
        <v>288</v>
      </c>
      <c r="AN184" s="513">
        <v>2389.44</v>
      </c>
      <c r="AO184" s="707">
        <v>4</v>
      </c>
      <c r="AP184" s="565">
        <v>15680.04</v>
      </c>
      <c r="AQ184" s="512" t="s">
        <v>285</v>
      </c>
      <c r="AR184" s="565">
        <v>1800</v>
      </c>
      <c r="AS184" s="512"/>
      <c r="AT184" s="565">
        <v>0</v>
      </c>
      <c r="AU184" s="512" t="s">
        <v>285</v>
      </c>
      <c r="AV184" s="565">
        <v>4000</v>
      </c>
      <c r="AW184" s="512" t="s">
        <v>285</v>
      </c>
      <c r="AX184" s="565">
        <v>17.88</v>
      </c>
      <c r="AY184" s="512" t="s">
        <v>285</v>
      </c>
      <c r="AZ184" s="565">
        <v>54.96</v>
      </c>
      <c r="BA184" s="512" t="s">
        <v>285</v>
      </c>
      <c r="BB184" s="565">
        <v>221.25266846801992</v>
      </c>
      <c r="BC184" s="512" t="s">
        <v>285</v>
      </c>
      <c r="BD184" s="565">
        <v>274.84803536399988</v>
      </c>
      <c r="BE184" s="512" t="s">
        <v>285</v>
      </c>
      <c r="BF184" s="565">
        <v>72</v>
      </c>
      <c r="BG184" s="512">
        <v>500</v>
      </c>
      <c r="BH184" s="789" t="s">
        <v>1060</v>
      </c>
    </row>
    <row r="185" spans="1:60" ht="28.5">
      <c r="A185" s="712">
        <v>127</v>
      </c>
      <c r="B185" s="535" t="s">
        <v>867</v>
      </c>
      <c r="C185" s="617" t="s">
        <v>1230</v>
      </c>
      <c r="D185" s="706" t="s">
        <v>832</v>
      </c>
      <c r="E185" s="703" t="s">
        <v>439</v>
      </c>
      <c r="F185" s="559">
        <v>65</v>
      </c>
      <c r="G185" s="560" t="s">
        <v>1060</v>
      </c>
      <c r="H185" s="560">
        <v>1.1400233781414377</v>
      </c>
      <c r="I185" s="561">
        <v>129645.29969999997</v>
      </c>
      <c r="J185" s="707">
        <v>2012</v>
      </c>
      <c r="K185" s="562">
        <v>12</v>
      </c>
      <c r="L185" s="563">
        <v>0.03</v>
      </c>
      <c r="M185" s="513">
        <v>3889.3589909999992</v>
      </c>
      <c r="N185" s="714"/>
      <c r="O185" s="513">
        <v>0</v>
      </c>
      <c r="P185" s="714">
        <v>0.02</v>
      </c>
      <c r="Q185" s="513">
        <v>2592.9059939999997</v>
      </c>
      <c r="R185" s="707"/>
      <c r="S185" s="513">
        <v>0</v>
      </c>
      <c r="T185" s="513"/>
      <c r="U185" s="512"/>
      <c r="V185" s="513">
        <v>0</v>
      </c>
      <c r="W185" s="513">
        <v>136127.56468499996</v>
      </c>
      <c r="X185" s="513">
        <v>4492.2096346049984</v>
      </c>
      <c r="Y185" s="513">
        <v>140619.77431960497</v>
      </c>
      <c r="Z185" s="513">
        <v>55.2750685218573</v>
      </c>
      <c r="AA185" s="513">
        <v>7959.609867147452</v>
      </c>
      <c r="AB185" s="513">
        <v>31846.89527508619</v>
      </c>
      <c r="AC185" s="513">
        <v>13612.756468499996</v>
      </c>
      <c r="AD185" s="513">
        <v>194039.03593033861</v>
      </c>
      <c r="AE185" t="s">
        <v>1060</v>
      </c>
      <c r="AF185" s="564" t="s">
        <v>216</v>
      </c>
      <c r="AG185" s="513">
        <v>7452.8480389390634</v>
      </c>
      <c r="AH185" s="513">
        <v>0</v>
      </c>
      <c r="AI185" s="564" t="s">
        <v>287</v>
      </c>
      <c r="AJ185" s="513">
        <v>0</v>
      </c>
      <c r="AK185" s="564" t="s">
        <v>285</v>
      </c>
      <c r="AL185" s="513">
        <v>2038.9867276342723</v>
      </c>
      <c r="AM185" s="564" t="s">
        <v>288</v>
      </c>
      <c r="AN185" s="513">
        <v>2389.44</v>
      </c>
      <c r="AO185" s="707">
        <v>3</v>
      </c>
      <c r="AP185" s="565">
        <v>13029.36</v>
      </c>
      <c r="AQ185" s="512" t="s">
        <v>285</v>
      </c>
      <c r="AR185" s="565">
        <v>1800</v>
      </c>
      <c r="AS185" s="512"/>
      <c r="AT185" s="565">
        <v>0</v>
      </c>
      <c r="AU185" s="512" t="s">
        <v>285</v>
      </c>
      <c r="AV185" s="565">
        <v>4000</v>
      </c>
      <c r="AW185" s="512" t="s">
        <v>285</v>
      </c>
      <c r="AX185" s="565">
        <v>17.88</v>
      </c>
      <c r="AY185" s="512" t="s">
        <v>285</v>
      </c>
      <c r="AZ185" s="565">
        <v>54.96</v>
      </c>
      <c r="BA185" s="512" t="s">
        <v>285</v>
      </c>
      <c r="BB185" s="565">
        <v>219.16537914284996</v>
      </c>
      <c r="BC185" s="512" t="s">
        <v>285</v>
      </c>
      <c r="BD185" s="565">
        <v>272.25512936999991</v>
      </c>
      <c r="BE185" s="512" t="s">
        <v>285</v>
      </c>
      <c r="BF185" s="565">
        <v>72</v>
      </c>
      <c r="BG185" s="512">
        <v>500</v>
      </c>
      <c r="BH185" s="789" t="s">
        <v>1060</v>
      </c>
    </row>
    <row r="186" spans="1:60" ht="28.5">
      <c r="A186" s="712">
        <v>128</v>
      </c>
      <c r="B186" s="535" t="s">
        <v>867</v>
      </c>
      <c r="C186" s="617" t="s">
        <v>1230</v>
      </c>
      <c r="D186" s="706" t="s">
        <v>833</v>
      </c>
      <c r="E186" s="704" t="s">
        <v>439</v>
      </c>
      <c r="F186" s="559">
        <v>65</v>
      </c>
      <c r="G186" s="560" t="s">
        <v>1060</v>
      </c>
      <c r="H186" s="560">
        <v>1.1400233781414377</v>
      </c>
      <c r="I186" s="561">
        <v>129645.29969999997</v>
      </c>
      <c r="J186" s="707">
        <v>2012</v>
      </c>
      <c r="K186" s="562">
        <v>12</v>
      </c>
      <c r="L186" s="563">
        <v>0.03</v>
      </c>
      <c r="M186" s="513">
        <v>3889.3589909999992</v>
      </c>
      <c r="N186" s="714"/>
      <c r="O186" s="513">
        <v>0</v>
      </c>
      <c r="P186" s="707"/>
      <c r="Q186" s="513">
        <v>0</v>
      </c>
      <c r="R186" s="707"/>
      <c r="S186" s="513">
        <v>0</v>
      </c>
      <c r="T186" s="513"/>
      <c r="U186" s="512"/>
      <c r="V186" s="513">
        <v>0</v>
      </c>
      <c r="W186" s="513">
        <v>133534.65869099996</v>
      </c>
      <c r="X186" s="513">
        <v>4406.6437368029992</v>
      </c>
      <c r="Y186" s="513">
        <v>137941.30242780296</v>
      </c>
      <c r="Z186" s="513">
        <v>54.22221007382192</v>
      </c>
      <c r="AA186" s="513">
        <v>7807.9982506303568</v>
      </c>
      <c r="AB186" s="513">
        <v>31656.738031751211</v>
      </c>
      <c r="AC186" s="513">
        <v>13353.465869099997</v>
      </c>
      <c r="AD186" s="513">
        <v>190759.50457928455</v>
      </c>
      <c r="AE186" t="s">
        <v>1060</v>
      </c>
      <c r="AF186" s="564" t="s">
        <v>216</v>
      </c>
      <c r="AG186" s="513">
        <v>7310.8890286735568</v>
      </c>
      <c r="AH186" s="513">
        <v>0</v>
      </c>
      <c r="AI186" s="564" t="s">
        <v>287</v>
      </c>
      <c r="AJ186" s="513">
        <v>0</v>
      </c>
      <c r="AK186" s="564" t="s">
        <v>285</v>
      </c>
      <c r="AL186" s="513">
        <v>2000.148885203143</v>
      </c>
      <c r="AM186" s="564" t="s">
        <v>288</v>
      </c>
      <c r="AN186" s="513">
        <v>2389.44</v>
      </c>
      <c r="AO186" s="707">
        <v>3</v>
      </c>
      <c r="AP186" s="565">
        <v>13029.36</v>
      </c>
      <c r="AQ186" s="512" t="s">
        <v>285</v>
      </c>
      <c r="AR186" s="565">
        <v>1800</v>
      </c>
      <c r="AS186" s="512"/>
      <c r="AT186" s="565">
        <v>0</v>
      </c>
      <c r="AU186" s="512" t="s">
        <v>285</v>
      </c>
      <c r="AV186" s="565">
        <v>4000</v>
      </c>
      <c r="AW186" s="512" t="s">
        <v>285</v>
      </c>
      <c r="AX186" s="565">
        <v>17.88</v>
      </c>
      <c r="AY186" s="512" t="s">
        <v>285</v>
      </c>
      <c r="AZ186" s="565">
        <v>54.96</v>
      </c>
      <c r="BA186" s="512" t="s">
        <v>285</v>
      </c>
      <c r="BB186" s="565">
        <v>214.99080049250995</v>
      </c>
      <c r="BC186" s="512" t="s">
        <v>285</v>
      </c>
      <c r="BD186" s="565">
        <v>267.06931738199995</v>
      </c>
      <c r="BE186" s="512" t="s">
        <v>285</v>
      </c>
      <c r="BF186" s="565">
        <v>72</v>
      </c>
      <c r="BG186" s="512">
        <v>500</v>
      </c>
      <c r="BH186" s="789" t="s">
        <v>1060</v>
      </c>
    </row>
    <row r="187" spans="1:60" ht="28.5">
      <c r="A187" s="712">
        <v>129</v>
      </c>
      <c r="B187" s="535" t="s">
        <v>867</v>
      </c>
      <c r="C187" s="617" t="s">
        <v>1230</v>
      </c>
      <c r="D187" s="706" t="s">
        <v>834</v>
      </c>
      <c r="E187" s="704" t="s">
        <v>439</v>
      </c>
      <c r="F187" s="559">
        <v>65</v>
      </c>
      <c r="G187" s="560" t="s">
        <v>1060</v>
      </c>
      <c r="H187" s="560">
        <v>1.1400233781414377</v>
      </c>
      <c r="I187" s="561">
        <v>129645.29969999997</v>
      </c>
      <c r="J187" s="707">
        <v>2014</v>
      </c>
      <c r="K187" s="562">
        <v>10</v>
      </c>
      <c r="L187" s="563">
        <v>0.03</v>
      </c>
      <c r="M187" s="513">
        <v>3889.3589909999992</v>
      </c>
      <c r="N187" s="714">
        <v>0.01</v>
      </c>
      <c r="O187" s="513">
        <v>1296.4529969999999</v>
      </c>
      <c r="P187" s="707"/>
      <c r="Q187" s="513">
        <v>0</v>
      </c>
      <c r="R187" s="707"/>
      <c r="S187" s="513">
        <v>0</v>
      </c>
      <c r="T187" s="513"/>
      <c r="U187" s="512"/>
      <c r="V187" s="513">
        <v>0</v>
      </c>
      <c r="W187" s="513">
        <v>134831.11168799995</v>
      </c>
      <c r="X187" s="513">
        <v>4449.4266857039984</v>
      </c>
      <c r="Y187" s="513">
        <v>139280.53837370395</v>
      </c>
      <c r="Z187" s="513">
        <v>54.748639297839603</v>
      </c>
      <c r="AA187" s="513">
        <v>7883.8040588889035</v>
      </c>
      <c r="AB187" s="513">
        <v>41215.856653418698</v>
      </c>
      <c r="AC187" s="513">
        <v>13483.111168799995</v>
      </c>
      <c r="AD187" s="513">
        <v>201863.31025481154</v>
      </c>
      <c r="AE187" t="s">
        <v>1060</v>
      </c>
      <c r="AF187" s="564" t="s">
        <v>216</v>
      </c>
      <c r="AG187" s="513">
        <v>7381.8685338063096</v>
      </c>
      <c r="AH187" s="513">
        <v>0</v>
      </c>
      <c r="AI187" s="564" t="s">
        <v>287</v>
      </c>
      <c r="AJ187" s="513">
        <v>0</v>
      </c>
      <c r="AK187" s="564" t="s">
        <v>285</v>
      </c>
      <c r="AL187" s="513">
        <v>2019.5678064187075</v>
      </c>
      <c r="AM187" s="564" t="s">
        <v>288</v>
      </c>
      <c r="AN187" s="513">
        <v>2389.44</v>
      </c>
      <c r="AO187" s="707">
        <v>5</v>
      </c>
      <c r="AP187" s="565">
        <v>22493.4</v>
      </c>
      <c r="AQ187" s="512" t="s">
        <v>285</v>
      </c>
      <c r="AR187" s="565">
        <v>1800</v>
      </c>
      <c r="AS187" s="512"/>
      <c r="AT187" s="565">
        <v>0</v>
      </c>
      <c r="AU187" s="512" t="s">
        <v>285</v>
      </c>
      <c r="AV187" s="565">
        <v>4000</v>
      </c>
      <c r="AW187" s="512" t="s">
        <v>285</v>
      </c>
      <c r="AX187" s="565">
        <v>17.88</v>
      </c>
      <c r="AY187" s="512" t="s">
        <v>285</v>
      </c>
      <c r="AZ187" s="565">
        <v>54.96</v>
      </c>
      <c r="BA187" s="512" t="s">
        <v>285</v>
      </c>
      <c r="BB187" s="565">
        <v>217.07808981767994</v>
      </c>
      <c r="BC187" s="512" t="s">
        <v>285</v>
      </c>
      <c r="BD187" s="565">
        <v>269.66222337599987</v>
      </c>
      <c r="BE187" s="512" t="s">
        <v>285</v>
      </c>
      <c r="BF187" s="565">
        <v>72</v>
      </c>
      <c r="BG187" s="512">
        <v>500</v>
      </c>
      <c r="BH187" s="789" t="s">
        <v>1060</v>
      </c>
    </row>
    <row r="188" spans="1:60" ht="28.5">
      <c r="A188" s="712">
        <v>137</v>
      </c>
      <c r="B188" s="535" t="s">
        <v>867</v>
      </c>
      <c r="C188" s="617" t="s">
        <v>1230</v>
      </c>
      <c r="D188" s="706" t="s">
        <v>842</v>
      </c>
      <c r="E188" s="705" t="s">
        <v>857</v>
      </c>
      <c r="F188" s="559">
        <v>65</v>
      </c>
      <c r="G188" s="560" t="s">
        <v>1060</v>
      </c>
      <c r="H188" s="560">
        <v>1.1400233781414377</v>
      </c>
      <c r="I188" s="561">
        <v>129645.29969999997</v>
      </c>
      <c r="J188" s="707">
        <v>2002</v>
      </c>
      <c r="K188" s="562">
        <v>22</v>
      </c>
      <c r="L188" s="563">
        <v>0.05</v>
      </c>
      <c r="M188" s="513">
        <v>6482.2649849999989</v>
      </c>
      <c r="N188" s="714"/>
      <c r="O188" s="513">
        <v>0</v>
      </c>
      <c r="P188" s="707"/>
      <c r="Q188" s="513">
        <v>0</v>
      </c>
      <c r="R188" s="714"/>
      <c r="S188" s="513">
        <v>0</v>
      </c>
      <c r="T188" s="513"/>
      <c r="U188" s="512"/>
      <c r="V188" s="513">
        <v>0</v>
      </c>
      <c r="W188" s="513">
        <v>136127.56468499996</v>
      </c>
      <c r="X188" s="513">
        <v>4492.2096346049984</v>
      </c>
      <c r="Y188" s="513">
        <v>140619.77431960497</v>
      </c>
      <c r="Z188" s="513">
        <v>55.2750685218573</v>
      </c>
      <c r="AA188" s="513">
        <v>7959.609867147452</v>
      </c>
      <c r="AB188" s="513">
        <v>26806.89527508619</v>
      </c>
      <c r="AC188" s="513">
        <v>13612.756468499996</v>
      </c>
      <c r="AD188" s="513">
        <v>188999.03593033861</v>
      </c>
      <c r="AE188" t="s">
        <v>1060</v>
      </c>
      <c r="AF188" s="564" t="s">
        <v>216</v>
      </c>
      <c r="AG188" s="513">
        <v>7452.8480389390634</v>
      </c>
      <c r="AH188" s="513">
        <v>0</v>
      </c>
      <c r="AI188" s="564" t="s">
        <v>287</v>
      </c>
      <c r="AJ188" s="513">
        <v>0</v>
      </c>
      <c r="AK188" s="564" t="s">
        <v>285</v>
      </c>
      <c r="AL188" s="513">
        <v>2038.9867276342723</v>
      </c>
      <c r="AM188" s="564" t="s">
        <v>288</v>
      </c>
      <c r="AN188" s="513">
        <v>2389.44</v>
      </c>
      <c r="AO188" s="707">
        <v>1</v>
      </c>
      <c r="AP188" s="565">
        <v>7989.36</v>
      </c>
      <c r="AQ188" s="512" t="s">
        <v>285</v>
      </c>
      <c r="AR188" s="565">
        <v>1800</v>
      </c>
      <c r="AS188" s="512"/>
      <c r="AT188" s="565">
        <v>0</v>
      </c>
      <c r="AU188" s="512" t="s">
        <v>285</v>
      </c>
      <c r="AV188" s="565">
        <v>4000</v>
      </c>
      <c r="AW188" s="512" t="s">
        <v>285</v>
      </c>
      <c r="AX188" s="565">
        <v>17.88</v>
      </c>
      <c r="AY188" s="512" t="s">
        <v>285</v>
      </c>
      <c r="AZ188" s="565">
        <v>54.96</v>
      </c>
      <c r="BA188" s="512" t="s">
        <v>285</v>
      </c>
      <c r="BB188" s="565">
        <v>219.16537914284996</v>
      </c>
      <c r="BC188" s="512" t="s">
        <v>285</v>
      </c>
      <c r="BD188" s="565">
        <v>272.25512936999991</v>
      </c>
      <c r="BE188" s="512" t="s">
        <v>285</v>
      </c>
      <c r="BF188" s="565">
        <v>72</v>
      </c>
      <c r="BG188" s="512">
        <v>500</v>
      </c>
      <c r="BH188" s="789" t="s">
        <v>1060</v>
      </c>
    </row>
    <row r="189" spans="1:60" ht="28.5">
      <c r="A189" s="712">
        <v>138</v>
      </c>
      <c r="B189" s="535" t="s">
        <v>867</v>
      </c>
      <c r="C189" s="617" t="s">
        <v>1230</v>
      </c>
      <c r="D189" s="706" t="s">
        <v>843</v>
      </c>
      <c r="E189" s="705" t="s">
        <v>439</v>
      </c>
      <c r="F189" s="559">
        <v>65</v>
      </c>
      <c r="G189" s="560" t="s">
        <v>1060</v>
      </c>
      <c r="H189" s="560">
        <v>1.1400233781414377</v>
      </c>
      <c r="I189" s="561">
        <v>129645.29969999997</v>
      </c>
      <c r="J189" s="707">
        <v>2012</v>
      </c>
      <c r="K189" s="562">
        <v>12</v>
      </c>
      <c r="L189" s="563">
        <v>0.03</v>
      </c>
      <c r="M189" s="513">
        <v>3889.3589909999992</v>
      </c>
      <c r="N189" s="714">
        <v>0.03</v>
      </c>
      <c r="O189" s="513">
        <v>3889.3589909999992</v>
      </c>
      <c r="P189" s="707"/>
      <c r="Q189" s="513">
        <v>0</v>
      </c>
      <c r="R189" s="714">
        <v>0.02</v>
      </c>
      <c r="S189" s="513">
        <v>2592.9059939999997</v>
      </c>
      <c r="T189" s="513"/>
      <c r="U189" s="512"/>
      <c r="V189" s="513">
        <v>0</v>
      </c>
      <c r="W189" s="513">
        <v>140016.92367599995</v>
      </c>
      <c r="X189" s="513">
        <v>4620.5584813079977</v>
      </c>
      <c r="Y189" s="513">
        <v>144637.48215730794</v>
      </c>
      <c r="Z189" s="513">
        <v>56.854356193910355</v>
      </c>
      <c r="AA189" s="513">
        <v>8187.027291923092</v>
      </c>
      <c r="AB189" s="513">
        <v>36556.171140088642</v>
      </c>
      <c r="AC189" s="513">
        <v>14001.692367599995</v>
      </c>
      <c r="AD189" s="513">
        <v>203382.37295691966</v>
      </c>
      <c r="AE189" t="s">
        <v>1060</v>
      </c>
      <c r="AF189" s="564" t="s">
        <v>216</v>
      </c>
      <c r="AG189" s="513">
        <v>7665.7865543373209</v>
      </c>
      <c r="AH189" s="513">
        <v>0</v>
      </c>
      <c r="AI189" s="564" t="s">
        <v>287</v>
      </c>
      <c r="AJ189" s="513">
        <v>0</v>
      </c>
      <c r="AK189" s="564" t="s">
        <v>285</v>
      </c>
      <c r="AL189" s="513">
        <v>2097.2434912809654</v>
      </c>
      <c r="AM189" s="564" t="s">
        <v>288</v>
      </c>
      <c r="AN189" s="513">
        <v>2389.44</v>
      </c>
      <c r="AO189" s="707">
        <v>2</v>
      </c>
      <c r="AP189" s="565">
        <v>17453.400000000001</v>
      </c>
      <c r="AQ189" s="512" t="s">
        <v>285</v>
      </c>
      <c r="AR189" s="565">
        <v>1800</v>
      </c>
      <c r="AS189" s="512"/>
      <c r="AT189" s="565">
        <v>0</v>
      </c>
      <c r="AU189" s="512" t="s">
        <v>285</v>
      </c>
      <c r="AV189" s="565">
        <v>4000</v>
      </c>
      <c r="AW189" s="512" t="s">
        <v>285</v>
      </c>
      <c r="AX189" s="565">
        <v>17.88</v>
      </c>
      <c r="AY189" s="512" t="s">
        <v>285</v>
      </c>
      <c r="AZ189" s="565">
        <v>54.96</v>
      </c>
      <c r="BA189" s="512" t="s">
        <v>285</v>
      </c>
      <c r="BB189" s="565">
        <v>225.42724711835993</v>
      </c>
      <c r="BC189" s="512" t="s">
        <v>285</v>
      </c>
      <c r="BD189" s="565">
        <v>280.0338473519999</v>
      </c>
      <c r="BE189" s="512" t="s">
        <v>285</v>
      </c>
      <c r="BF189" s="565">
        <v>72</v>
      </c>
      <c r="BG189" s="512">
        <v>500</v>
      </c>
      <c r="BH189" s="789" t="s">
        <v>1060</v>
      </c>
    </row>
    <row r="190" spans="1:60" ht="28.5">
      <c r="A190" s="712">
        <v>142</v>
      </c>
      <c r="B190" s="535" t="s">
        <v>867</v>
      </c>
      <c r="C190" s="617" t="s">
        <v>1230</v>
      </c>
      <c r="D190" s="706" t="s">
        <v>847</v>
      </c>
      <c r="E190" s="705" t="s">
        <v>857</v>
      </c>
      <c r="F190" s="559">
        <v>65</v>
      </c>
      <c r="G190" s="560" t="s">
        <v>1060</v>
      </c>
      <c r="H190" s="560">
        <v>1.1400233781414377</v>
      </c>
      <c r="I190" s="561">
        <v>129645.29969999997</v>
      </c>
      <c r="J190" s="707">
        <v>2010</v>
      </c>
      <c r="K190" s="562">
        <v>14</v>
      </c>
      <c r="L190" s="563">
        <v>0.03</v>
      </c>
      <c r="M190" s="513">
        <v>3889.3589909999992</v>
      </c>
      <c r="N190" s="714"/>
      <c r="O190" s="513">
        <v>0</v>
      </c>
      <c r="P190" s="707"/>
      <c r="Q190" s="513">
        <v>0</v>
      </c>
      <c r="R190" s="714"/>
      <c r="S190" s="513">
        <v>0</v>
      </c>
      <c r="T190" s="513"/>
      <c r="U190" s="512"/>
      <c r="V190" s="513">
        <v>0</v>
      </c>
      <c r="W190" s="513">
        <v>133534.65869099996</v>
      </c>
      <c r="X190" s="513">
        <v>4406.6437368029992</v>
      </c>
      <c r="Y190" s="513">
        <v>137941.30242780296</v>
      </c>
      <c r="Z190" s="513">
        <v>54.22221007382192</v>
      </c>
      <c r="AA190" s="513">
        <v>7807.9982506303568</v>
      </c>
      <c r="AB190" s="513">
        <v>36080.778031751201</v>
      </c>
      <c r="AC190" s="513">
        <v>13353.465869099997</v>
      </c>
      <c r="AD190" s="513">
        <v>195183.54457928453</v>
      </c>
      <c r="AE190" t="s">
        <v>1060</v>
      </c>
      <c r="AF190" s="564" t="s">
        <v>216</v>
      </c>
      <c r="AG190" s="513">
        <v>7310.8890286735568</v>
      </c>
      <c r="AH190" s="513">
        <v>0</v>
      </c>
      <c r="AI190" s="564" t="s">
        <v>287</v>
      </c>
      <c r="AJ190" s="513">
        <v>0</v>
      </c>
      <c r="AK190" s="564" t="s">
        <v>285</v>
      </c>
      <c r="AL190" s="513">
        <v>2000.148885203143</v>
      </c>
      <c r="AM190" s="564" t="s">
        <v>288</v>
      </c>
      <c r="AN190" s="513">
        <v>2389.44</v>
      </c>
      <c r="AO190" s="707">
        <v>2</v>
      </c>
      <c r="AP190" s="565">
        <v>17453.400000000001</v>
      </c>
      <c r="AQ190" s="512" t="s">
        <v>285</v>
      </c>
      <c r="AR190" s="565">
        <v>1800</v>
      </c>
      <c r="AS190" s="512"/>
      <c r="AT190" s="565">
        <v>0</v>
      </c>
      <c r="AU190" s="512" t="s">
        <v>285</v>
      </c>
      <c r="AV190" s="565">
        <v>4000</v>
      </c>
      <c r="AW190" s="512" t="s">
        <v>285</v>
      </c>
      <c r="AX190" s="565">
        <v>17.88</v>
      </c>
      <c r="AY190" s="512" t="s">
        <v>285</v>
      </c>
      <c r="AZ190" s="565">
        <v>54.96</v>
      </c>
      <c r="BA190" s="512" t="s">
        <v>285</v>
      </c>
      <c r="BB190" s="565">
        <v>214.99080049250995</v>
      </c>
      <c r="BC190" s="512" t="s">
        <v>285</v>
      </c>
      <c r="BD190" s="565">
        <v>267.06931738199995</v>
      </c>
      <c r="BE190" s="512" t="s">
        <v>285</v>
      </c>
      <c r="BF190" s="565">
        <v>72</v>
      </c>
      <c r="BG190" s="512">
        <v>500</v>
      </c>
      <c r="BH190" s="789" t="s">
        <v>1060</v>
      </c>
    </row>
    <row r="191" spans="1:60" ht="28.5">
      <c r="A191" s="712">
        <v>106</v>
      </c>
      <c r="B191" s="535" t="s">
        <v>868</v>
      </c>
      <c r="C191" s="617" t="s">
        <v>1230</v>
      </c>
      <c r="D191" s="706" t="s">
        <v>811</v>
      </c>
      <c r="E191" s="702" t="s">
        <v>855</v>
      </c>
      <c r="F191" s="559">
        <v>70</v>
      </c>
      <c r="G191" s="560" t="s">
        <v>1061</v>
      </c>
      <c r="H191" s="560">
        <v>1.1000233781414379</v>
      </c>
      <c r="I191" s="561">
        <v>125096.4351</v>
      </c>
      <c r="J191" s="707">
        <v>1999</v>
      </c>
      <c r="K191" s="562">
        <v>25</v>
      </c>
      <c r="L191" s="563">
        <v>0.06</v>
      </c>
      <c r="M191" s="513">
        <v>7505.7861059999996</v>
      </c>
      <c r="N191" s="714"/>
      <c r="O191" s="513">
        <v>0</v>
      </c>
      <c r="P191" s="707"/>
      <c r="Q191" s="513">
        <v>0</v>
      </c>
      <c r="R191" s="707"/>
      <c r="S191" s="513">
        <v>0</v>
      </c>
      <c r="T191" s="513"/>
      <c r="U191" s="512"/>
      <c r="V191" s="513">
        <v>0</v>
      </c>
      <c r="W191" s="513">
        <v>132602.22120600002</v>
      </c>
      <c r="X191" s="513">
        <v>4375.8732997980005</v>
      </c>
      <c r="Y191" s="513">
        <v>136978.09450579801</v>
      </c>
      <c r="Z191" s="513">
        <v>53.843590607625003</v>
      </c>
      <c r="AA191" s="513">
        <v>7753.4770474980005</v>
      </c>
      <c r="AB191" s="513">
        <v>41702.835397695031</v>
      </c>
      <c r="AC191" s="513">
        <v>13260.222120600003</v>
      </c>
      <c r="AD191" s="513">
        <v>199694.62907159101</v>
      </c>
      <c r="AE191" t="s">
        <v>1061</v>
      </c>
      <c r="AF191" s="564" t="s">
        <v>216</v>
      </c>
      <c r="AG191" s="513">
        <v>7259.8390088072947</v>
      </c>
      <c r="AH191" s="513">
        <v>0</v>
      </c>
      <c r="AI191" s="564" t="s">
        <v>287</v>
      </c>
      <c r="AJ191" s="513">
        <v>0</v>
      </c>
      <c r="AK191" s="564" t="s">
        <v>285</v>
      </c>
      <c r="AL191" s="513">
        <v>1986.1823703340713</v>
      </c>
      <c r="AM191" s="564" t="s">
        <v>288</v>
      </c>
      <c r="AN191" s="513">
        <v>2389.44</v>
      </c>
      <c r="AO191" s="707">
        <v>6</v>
      </c>
      <c r="AP191" s="565">
        <v>25143.840000000004</v>
      </c>
      <c r="AQ191" s="512" t="s">
        <v>285</v>
      </c>
      <c r="AR191" s="565">
        <v>1800</v>
      </c>
      <c r="AS191" s="512" t="s">
        <v>1002</v>
      </c>
      <c r="AT191" s="565">
        <v>2000</v>
      </c>
      <c r="AU191" s="512"/>
      <c r="AV191" s="565">
        <v>0</v>
      </c>
      <c r="AW191" s="512" t="s">
        <v>285</v>
      </c>
      <c r="AX191" s="565">
        <v>17.88</v>
      </c>
      <c r="AY191" s="512" t="s">
        <v>285</v>
      </c>
      <c r="AZ191" s="565">
        <v>54.96</v>
      </c>
      <c r="BA191" s="512" t="s">
        <v>285</v>
      </c>
      <c r="BB191" s="565">
        <v>213.48957614166005</v>
      </c>
      <c r="BC191" s="512" t="s">
        <v>285</v>
      </c>
      <c r="BD191" s="565">
        <v>265.20444241200005</v>
      </c>
      <c r="BE191" s="512" t="s">
        <v>285</v>
      </c>
      <c r="BF191" s="565">
        <v>72</v>
      </c>
      <c r="BG191" s="512">
        <v>500</v>
      </c>
      <c r="BH191" s="789" t="s">
        <v>1061</v>
      </c>
    </row>
    <row r="192" spans="1:60" ht="28.5">
      <c r="A192" s="712">
        <v>107</v>
      </c>
      <c r="B192" s="535" t="s">
        <v>867</v>
      </c>
      <c r="C192" s="617" t="s">
        <v>1230</v>
      </c>
      <c r="D192" s="706" t="s">
        <v>812</v>
      </c>
      <c r="E192" s="702" t="s">
        <v>609</v>
      </c>
      <c r="F192" s="559">
        <v>75</v>
      </c>
      <c r="G192" s="560" t="s">
        <v>1062</v>
      </c>
      <c r="H192" s="560">
        <v>1.125</v>
      </c>
      <c r="I192" s="561">
        <v>127936.81687499999</v>
      </c>
      <c r="J192" s="707">
        <v>2000</v>
      </c>
      <c r="K192" s="562">
        <v>24</v>
      </c>
      <c r="L192" s="563">
        <v>0.05</v>
      </c>
      <c r="M192" s="513">
        <v>6396.8408437500002</v>
      </c>
      <c r="N192" s="714"/>
      <c r="O192" s="513">
        <v>0</v>
      </c>
      <c r="P192" s="707"/>
      <c r="Q192" s="513">
        <v>0</v>
      </c>
      <c r="R192" s="707"/>
      <c r="S192" s="513">
        <v>0</v>
      </c>
      <c r="T192" s="513"/>
      <c r="U192" s="512"/>
      <c r="V192" s="513">
        <v>0</v>
      </c>
      <c r="W192" s="513">
        <v>134333.65771874998</v>
      </c>
      <c r="X192" s="513">
        <v>4433.0107047187485</v>
      </c>
      <c r="Y192" s="513">
        <v>138766.66842346871</v>
      </c>
      <c r="Z192" s="513">
        <v>54.546646392872923</v>
      </c>
      <c r="AA192" s="513">
        <v>7854.7170805737005</v>
      </c>
      <c r="AB192" s="513">
        <v>41179.374622948832</v>
      </c>
      <c r="AC192" s="513">
        <v>13433.365771874998</v>
      </c>
      <c r="AD192" s="513">
        <v>201234.12589886624</v>
      </c>
      <c r="AE192" t="s">
        <v>1062</v>
      </c>
      <c r="AF192" s="564" t="s">
        <v>216</v>
      </c>
      <c r="AG192" s="513">
        <v>7354.6334264438419</v>
      </c>
      <c r="AH192" s="513">
        <v>0</v>
      </c>
      <c r="AI192" s="564" t="s">
        <v>287</v>
      </c>
      <c r="AJ192" s="513">
        <v>0</v>
      </c>
      <c r="AK192" s="564" t="s">
        <v>285</v>
      </c>
      <c r="AL192" s="513">
        <v>2012.1166921402964</v>
      </c>
      <c r="AM192" s="564" t="s">
        <v>288</v>
      </c>
      <c r="AN192" s="513">
        <v>2389.44</v>
      </c>
      <c r="AO192" s="707">
        <v>5</v>
      </c>
      <c r="AP192" s="565">
        <v>22493.4</v>
      </c>
      <c r="AQ192" s="512" t="s">
        <v>285</v>
      </c>
      <c r="AR192" s="565">
        <v>1800</v>
      </c>
      <c r="AS192" s="512"/>
      <c r="AT192" s="565">
        <v>0</v>
      </c>
      <c r="AU192" s="512" t="s">
        <v>285</v>
      </c>
      <c r="AV192" s="565">
        <v>4000</v>
      </c>
      <c r="AW192" s="512" t="s">
        <v>285</v>
      </c>
      <c r="AX192" s="565">
        <v>17.88</v>
      </c>
      <c r="AY192" s="512" t="s">
        <v>285</v>
      </c>
      <c r="AZ192" s="565">
        <v>54.96</v>
      </c>
      <c r="BA192" s="512" t="s">
        <v>285</v>
      </c>
      <c r="BB192" s="565">
        <v>216.27718892718747</v>
      </c>
      <c r="BC192" s="512" t="s">
        <v>285</v>
      </c>
      <c r="BD192" s="565">
        <v>268.66731543749995</v>
      </c>
      <c r="BE192" s="512" t="s">
        <v>285</v>
      </c>
      <c r="BF192" s="565">
        <v>72</v>
      </c>
      <c r="BG192" s="512">
        <v>500</v>
      </c>
      <c r="BH192" s="789" t="s">
        <v>1062</v>
      </c>
    </row>
    <row r="193" spans="1:60" ht="28.5">
      <c r="A193" s="712">
        <v>115</v>
      </c>
      <c r="B193" s="535" t="s">
        <v>867</v>
      </c>
      <c r="C193" s="617" t="s">
        <v>1230</v>
      </c>
      <c r="D193" s="706" t="s">
        <v>820</v>
      </c>
      <c r="E193" s="702" t="s">
        <v>609</v>
      </c>
      <c r="F193" s="559">
        <v>75</v>
      </c>
      <c r="G193" s="560" t="s">
        <v>1062</v>
      </c>
      <c r="H193" s="560">
        <v>1.125</v>
      </c>
      <c r="I193" s="561">
        <v>127936.81687499999</v>
      </c>
      <c r="J193" s="707">
        <v>2017</v>
      </c>
      <c r="K193" s="562">
        <v>7</v>
      </c>
      <c r="L193" s="563">
        <v>1.4999999999999999E-2</v>
      </c>
      <c r="M193" s="513">
        <v>1919.0522531249999</v>
      </c>
      <c r="N193" s="714">
        <v>0.03</v>
      </c>
      <c r="O193" s="513">
        <v>3838.1045062499998</v>
      </c>
      <c r="P193" s="714">
        <v>0.02</v>
      </c>
      <c r="Q193" s="513">
        <v>2558.7363375</v>
      </c>
      <c r="R193" s="707"/>
      <c r="S193" s="513">
        <v>0</v>
      </c>
      <c r="T193" s="513"/>
      <c r="U193" s="512"/>
      <c r="V193" s="513">
        <v>0</v>
      </c>
      <c r="W193" s="513">
        <v>136252.70997187501</v>
      </c>
      <c r="X193" s="513">
        <v>4496.3394290718752</v>
      </c>
      <c r="Y193" s="513">
        <v>140749.04940094688</v>
      </c>
      <c r="Z193" s="513">
        <v>55.325884198485412</v>
      </c>
      <c r="AA193" s="513">
        <v>7966.9273245818986</v>
      </c>
      <c r="AB193" s="513">
        <v>31856.073117562384</v>
      </c>
      <c r="AC193" s="513">
        <v>13625.270997187501</v>
      </c>
      <c r="AD193" s="513">
        <v>194197.32084027867</v>
      </c>
      <c r="AE193" t="s">
        <v>1062</v>
      </c>
      <c r="AF193" s="564" t="s">
        <v>216</v>
      </c>
      <c r="AG193" s="513">
        <v>7459.6996182501844</v>
      </c>
      <c r="AH193" s="513">
        <v>0</v>
      </c>
      <c r="AI193" s="564" t="s">
        <v>287</v>
      </c>
      <c r="AJ193" s="513">
        <v>0</v>
      </c>
      <c r="AK193" s="564" t="s">
        <v>285</v>
      </c>
      <c r="AL193" s="513">
        <v>2040.86121631373</v>
      </c>
      <c r="AM193" s="564" t="s">
        <v>288</v>
      </c>
      <c r="AN193" s="513">
        <v>2389.44</v>
      </c>
      <c r="AO193" s="707">
        <v>3</v>
      </c>
      <c r="AP193" s="565">
        <v>13029.36</v>
      </c>
      <c r="AQ193" s="512" t="s">
        <v>285</v>
      </c>
      <c r="AR193" s="565">
        <v>1800</v>
      </c>
      <c r="AS193" s="512"/>
      <c r="AT193" s="565">
        <v>0</v>
      </c>
      <c r="AU193" s="512" t="s">
        <v>285</v>
      </c>
      <c r="AV193" s="565">
        <v>4000</v>
      </c>
      <c r="AW193" s="512" t="s">
        <v>285</v>
      </c>
      <c r="AX193" s="565">
        <v>17.88</v>
      </c>
      <c r="AY193" s="512" t="s">
        <v>285</v>
      </c>
      <c r="AZ193" s="565">
        <v>54.96</v>
      </c>
      <c r="BA193" s="512" t="s">
        <v>285</v>
      </c>
      <c r="BB193" s="565">
        <v>219.36686305471878</v>
      </c>
      <c r="BC193" s="512" t="s">
        <v>285</v>
      </c>
      <c r="BD193" s="565">
        <v>272.50541994375004</v>
      </c>
      <c r="BE193" s="512" t="s">
        <v>285</v>
      </c>
      <c r="BF193" s="565">
        <v>72</v>
      </c>
      <c r="BG193" s="512">
        <v>500</v>
      </c>
      <c r="BH193" s="789" t="s">
        <v>1062</v>
      </c>
    </row>
    <row r="194" spans="1:60" ht="28.5">
      <c r="A194" s="712">
        <v>118</v>
      </c>
      <c r="B194" s="535" t="s">
        <v>867</v>
      </c>
      <c r="C194" s="617" t="s">
        <v>1230</v>
      </c>
      <c r="D194" s="706" t="s">
        <v>823</v>
      </c>
      <c r="E194" s="703" t="s">
        <v>609</v>
      </c>
      <c r="F194" s="559">
        <v>75</v>
      </c>
      <c r="G194" s="560" t="s">
        <v>1062</v>
      </c>
      <c r="H194" s="560">
        <v>1.125</v>
      </c>
      <c r="I194" s="561">
        <v>127936.81687499999</v>
      </c>
      <c r="J194" s="707">
        <v>2015</v>
      </c>
      <c r="K194" s="562">
        <v>9</v>
      </c>
      <c r="L194" s="563">
        <v>1.4999999999999999E-2</v>
      </c>
      <c r="M194" s="513">
        <v>1919.0522531249999</v>
      </c>
      <c r="N194" s="714"/>
      <c r="O194" s="513">
        <v>0</v>
      </c>
      <c r="P194" s="714">
        <v>0.02</v>
      </c>
      <c r="Q194" s="513">
        <v>2558.7363375</v>
      </c>
      <c r="R194" s="707"/>
      <c r="S194" s="513">
        <v>0</v>
      </c>
      <c r="T194" s="513"/>
      <c r="U194" s="512"/>
      <c r="V194" s="513">
        <v>0</v>
      </c>
      <c r="W194" s="513">
        <v>132414.60546562501</v>
      </c>
      <c r="X194" s="513">
        <v>4369.6819803656253</v>
      </c>
      <c r="Y194" s="513">
        <v>136784.28744599063</v>
      </c>
      <c r="Z194" s="513">
        <v>53.767408587260469</v>
      </c>
      <c r="AA194" s="513">
        <v>7742.5068365655079</v>
      </c>
      <c r="AB194" s="513">
        <v>29574.596128335277</v>
      </c>
      <c r="AC194" s="513">
        <v>13241.460546562501</v>
      </c>
      <c r="AD194" s="513">
        <v>187342.85095745392</v>
      </c>
      <c r="AE194" t="s">
        <v>1062</v>
      </c>
      <c r="AF194" s="564" t="s">
        <v>216</v>
      </c>
      <c r="AG194" s="513">
        <v>7249.5672346375031</v>
      </c>
      <c r="AH194" s="513">
        <v>0</v>
      </c>
      <c r="AI194" s="564" t="s">
        <v>287</v>
      </c>
      <c r="AJ194" s="513">
        <v>0</v>
      </c>
      <c r="AK194" s="564" t="s">
        <v>285</v>
      </c>
      <c r="AL194" s="513">
        <v>1983.3721679668643</v>
      </c>
      <c r="AM194" s="564" t="s">
        <v>288</v>
      </c>
      <c r="AN194" s="513">
        <v>2389.44</v>
      </c>
      <c r="AO194" s="707">
        <v>3</v>
      </c>
      <c r="AP194" s="565">
        <v>13029.36</v>
      </c>
      <c r="AQ194" s="512" t="s">
        <v>285</v>
      </c>
      <c r="AR194" s="565">
        <v>1800</v>
      </c>
      <c r="AS194" s="512" t="s">
        <v>1002</v>
      </c>
      <c r="AT194" s="565">
        <v>2000</v>
      </c>
      <c r="AU194" s="512"/>
      <c r="AV194" s="565">
        <v>0</v>
      </c>
      <c r="AW194" s="512" t="s">
        <v>285</v>
      </c>
      <c r="AX194" s="565">
        <v>17.88</v>
      </c>
      <c r="AY194" s="512" t="s">
        <v>285</v>
      </c>
      <c r="AZ194" s="565">
        <v>54.96</v>
      </c>
      <c r="BA194" s="512" t="s">
        <v>285</v>
      </c>
      <c r="BB194" s="565">
        <v>213.18751479965627</v>
      </c>
      <c r="BC194" s="512" t="s">
        <v>285</v>
      </c>
      <c r="BD194" s="565">
        <v>264.82921093125003</v>
      </c>
      <c r="BE194" s="512" t="s">
        <v>285</v>
      </c>
      <c r="BF194" s="565">
        <v>72</v>
      </c>
      <c r="BG194" s="512">
        <v>500</v>
      </c>
      <c r="BH194" s="789" t="s">
        <v>1062</v>
      </c>
    </row>
    <row r="195" spans="1:60" ht="28.5">
      <c r="A195" s="712">
        <v>123</v>
      </c>
      <c r="B195" s="535" t="s">
        <v>867</v>
      </c>
      <c r="C195" s="617" t="s">
        <v>1230</v>
      </c>
      <c r="D195" s="706" t="s">
        <v>828</v>
      </c>
      <c r="E195" s="703" t="s">
        <v>609</v>
      </c>
      <c r="F195" s="559">
        <v>75</v>
      </c>
      <c r="G195" s="560" t="s">
        <v>1062</v>
      </c>
      <c r="H195" s="560">
        <v>1.125</v>
      </c>
      <c r="I195" s="561">
        <v>127936.81687499999</v>
      </c>
      <c r="J195" s="707">
        <v>1995</v>
      </c>
      <c r="K195" s="562">
        <v>29</v>
      </c>
      <c r="L195" s="563">
        <v>0.06</v>
      </c>
      <c r="M195" s="513">
        <v>7676.2090124999995</v>
      </c>
      <c r="N195" s="714"/>
      <c r="O195" s="513">
        <v>0</v>
      </c>
      <c r="P195" s="707"/>
      <c r="Q195" s="513">
        <v>0</v>
      </c>
      <c r="R195" s="707"/>
      <c r="S195" s="513">
        <v>0</v>
      </c>
      <c r="T195" s="513"/>
      <c r="U195" s="512"/>
      <c r="V195" s="513">
        <v>0</v>
      </c>
      <c r="W195" s="513">
        <v>135613.0258875</v>
      </c>
      <c r="X195" s="513">
        <v>4475.2298542874996</v>
      </c>
      <c r="Y195" s="513">
        <v>140088.25574178749</v>
      </c>
      <c r="Z195" s="513">
        <v>55.066138263281246</v>
      </c>
      <c r="AA195" s="513">
        <v>7929.5239099125001</v>
      </c>
      <c r="AB195" s="513">
        <v>41273.200286024527</v>
      </c>
      <c r="AC195" s="513">
        <v>13561.302588750001</v>
      </c>
      <c r="AD195" s="513">
        <v>202852.28252647453</v>
      </c>
      <c r="AE195" t="s">
        <v>1062</v>
      </c>
      <c r="AF195" s="564" t="s">
        <v>216</v>
      </c>
      <c r="AG195" s="513">
        <v>7424.6775543147369</v>
      </c>
      <c r="AH195" s="513">
        <v>0</v>
      </c>
      <c r="AI195" s="564" t="s">
        <v>287</v>
      </c>
      <c r="AJ195" s="513">
        <v>0</v>
      </c>
      <c r="AK195" s="564" t="s">
        <v>285</v>
      </c>
      <c r="AL195" s="513">
        <v>2031.2797082559186</v>
      </c>
      <c r="AM195" s="564" t="s">
        <v>288</v>
      </c>
      <c r="AN195" s="513">
        <v>2389.44</v>
      </c>
      <c r="AO195" s="707">
        <v>5</v>
      </c>
      <c r="AP195" s="565">
        <v>22493.4</v>
      </c>
      <c r="AQ195" s="512" t="s">
        <v>285</v>
      </c>
      <c r="AR195" s="565">
        <v>1800</v>
      </c>
      <c r="AS195" s="512"/>
      <c r="AT195" s="565">
        <v>0</v>
      </c>
      <c r="AU195" s="512" t="s">
        <v>285</v>
      </c>
      <c r="AV195" s="565">
        <v>4000</v>
      </c>
      <c r="AW195" s="512" t="s">
        <v>285</v>
      </c>
      <c r="AX195" s="565">
        <v>17.88</v>
      </c>
      <c r="AY195" s="512" t="s">
        <v>285</v>
      </c>
      <c r="AZ195" s="565">
        <v>54.96</v>
      </c>
      <c r="BA195" s="512" t="s">
        <v>285</v>
      </c>
      <c r="BB195" s="565">
        <v>218.33697167887502</v>
      </c>
      <c r="BC195" s="512" t="s">
        <v>285</v>
      </c>
      <c r="BD195" s="565">
        <v>271.22605177500003</v>
      </c>
      <c r="BE195" s="512" t="s">
        <v>285</v>
      </c>
      <c r="BF195" s="565">
        <v>72</v>
      </c>
      <c r="BG195" s="512">
        <v>500</v>
      </c>
      <c r="BH195" s="789" t="s">
        <v>1062</v>
      </c>
    </row>
    <row r="196" spans="1:60" ht="28.5">
      <c r="A196" s="712">
        <v>124</v>
      </c>
      <c r="B196" s="535" t="s">
        <v>867</v>
      </c>
      <c r="C196" s="617" t="s">
        <v>1230</v>
      </c>
      <c r="D196" s="706" t="s">
        <v>829</v>
      </c>
      <c r="E196" s="703" t="s">
        <v>609</v>
      </c>
      <c r="F196" s="559">
        <v>75</v>
      </c>
      <c r="G196" s="560" t="s">
        <v>1062</v>
      </c>
      <c r="H196" s="560">
        <v>1.125</v>
      </c>
      <c r="I196" s="561">
        <v>127936.81687499999</v>
      </c>
      <c r="J196" s="707">
        <v>2017</v>
      </c>
      <c r="K196" s="562">
        <v>7</v>
      </c>
      <c r="L196" s="563">
        <v>1.4999999999999999E-2</v>
      </c>
      <c r="M196" s="513">
        <v>1919.0522531249999</v>
      </c>
      <c r="N196" s="714"/>
      <c r="O196" s="513">
        <v>0</v>
      </c>
      <c r="P196" s="714">
        <v>0.02</v>
      </c>
      <c r="Q196" s="513">
        <v>2558.7363375</v>
      </c>
      <c r="R196" s="707"/>
      <c r="S196" s="513">
        <v>0</v>
      </c>
      <c r="T196" s="513"/>
      <c r="U196" s="512"/>
      <c r="V196" s="513">
        <v>0</v>
      </c>
      <c r="W196" s="513">
        <v>132414.60546562501</v>
      </c>
      <c r="X196" s="513">
        <v>4369.6819803656253</v>
      </c>
      <c r="Y196" s="513">
        <v>136784.28744599063</v>
      </c>
      <c r="Z196" s="513">
        <v>53.767408587260469</v>
      </c>
      <c r="AA196" s="513">
        <v>7742.5068365655079</v>
      </c>
      <c r="AB196" s="513">
        <v>41038.636128335274</v>
      </c>
      <c r="AC196" s="513">
        <v>13241.460546562501</v>
      </c>
      <c r="AD196" s="513">
        <v>198806.89095745393</v>
      </c>
      <c r="AE196" t="s">
        <v>1062</v>
      </c>
      <c r="AF196" s="564" t="s">
        <v>216</v>
      </c>
      <c r="AG196" s="513">
        <v>7249.5672346375031</v>
      </c>
      <c r="AH196" s="513">
        <v>0</v>
      </c>
      <c r="AI196" s="564" t="s">
        <v>287</v>
      </c>
      <c r="AJ196" s="513">
        <v>0</v>
      </c>
      <c r="AK196" s="564" t="s">
        <v>285</v>
      </c>
      <c r="AL196" s="513">
        <v>1983.3721679668643</v>
      </c>
      <c r="AM196" s="564" t="s">
        <v>288</v>
      </c>
      <c r="AN196" s="513">
        <v>2389.44</v>
      </c>
      <c r="AO196" s="707">
        <v>5</v>
      </c>
      <c r="AP196" s="565">
        <v>22493.4</v>
      </c>
      <c r="AQ196" s="512" t="s">
        <v>285</v>
      </c>
      <c r="AR196" s="565">
        <v>1800</v>
      </c>
      <c r="AS196" s="512"/>
      <c r="AT196" s="565">
        <v>0</v>
      </c>
      <c r="AU196" s="512" t="s">
        <v>285</v>
      </c>
      <c r="AV196" s="565">
        <v>4000</v>
      </c>
      <c r="AW196" s="512" t="s">
        <v>285</v>
      </c>
      <c r="AX196" s="565">
        <v>17.88</v>
      </c>
      <c r="AY196" s="512" t="s">
        <v>285</v>
      </c>
      <c r="AZ196" s="565">
        <v>54.96</v>
      </c>
      <c r="BA196" s="512" t="s">
        <v>285</v>
      </c>
      <c r="BB196" s="565">
        <v>213.18751479965627</v>
      </c>
      <c r="BC196" s="512" t="s">
        <v>285</v>
      </c>
      <c r="BD196" s="565">
        <v>264.82921093125003</v>
      </c>
      <c r="BE196" s="512" t="s">
        <v>285</v>
      </c>
      <c r="BF196" s="565">
        <v>72</v>
      </c>
      <c r="BG196" s="512">
        <v>500</v>
      </c>
      <c r="BH196" s="789" t="s">
        <v>1062</v>
      </c>
    </row>
    <row r="197" spans="1:60" ht="28.5">
      <c r="A197" s="712">
        <v>133</v>
      </c>
      <c r="B197" s="535" t="s">
        <v>867</v>
      </c>
      <c r="C197" s="617" t="s">
        <v>1230</v>
      </c>
      <c r="D197" s="706" t="s">
        <v>838</v>
      </c>
      <c r="E197" s="705" t="s">
        <v>609</v>
      </c>
      <c r="F197" s="559">
        <v>75</v>
      </c>
      <c r="G197" s="560" t="s">
        <v>1062</v>
      </c>
      <c r="H197" s="560">
        <v>1.125</v>
      </c>
      <c r="I197" s="561">
        <v>127936.81687499999</v>
      </c>
      <c r="J197" s="707">
        <v>2016</v>
      </c>
      <c r="K197" s="562">
        <v>8</v>
      </c>
      <c r="L197" s="563">
        <v>1.4999999999999999E-2</v>
      </c>
      <c r="M197" s="513">
        <v>1919.0522531249999</v>
      </c>
      <c r="N197" s="714"/>
      <c r="O197" s="513">
        <v>0</v>
      </c>
      <c r="P197" s="707"/>
      <c r="Q197" s="513">
        <v>0</v>
      </c>
      <c r="R197" s="707"/>
      <c r="S197" s="513">
        <v>0</v>
      </c>
      <c r="T197" s="513"/>
      <c r="U197" s="512"/>
      <c r="V197" s="513">
        <v>0</v>
      </c>
      <c r="W197" s="513">
        <v>129855.86912812499</v>
      </c>
      <c r="X197" s="513">
        <v>4285.2436812281239</v>
      </c>
      <c r="Y197" s="513">
        <v>134141.11280935313</v>
      </c>
      <c r="Z197" s="513">
        <v>52.728424846443843</v>
      </c>
      <c r="AA197" s="513">
        <v>7592.8931778879141</v>
      </c>
      <c r="AB197" s="513">
        <v>34037.624802183862</v>
      </c>
      <c r="AC197" s="513">
        <v>12985.5869128125</v>
      </c>
      <c r="AD197" s="513">
        <v>188757.21770223739</v>
      </c>
      <c r="AE197" t="s">
        <v>1062</v>
      </c>
      <c r="AF197" s="564" t="s">
        <v>216</v>
      </c>
      <c r="AG197" s="513">
        <v>7109.478978895716</v>
      </c>
      <c r="AH197" s="513">
        <v>0</v>
      </c>
      <c r="AI197" s="564" t="s">
        <v>287</v>
      </c>
      <c r="AJ197" s="513">
        <v>0</v>
      </c>
      <c r="AK197" s="564" t="s">
        <v>285</v>
      </c>
      <c r="AL197" s="513">
        <v>1945.0461357356205</v>
      </c>
      <c r="AM197" s="564" t="s">
        <v>288</v>
      </c>
      <c r="AN197" s="513">
        <v>2389.44</v>
      </c>
      <c r="AO197" s="707">
        <v>4</v>
      </c>
      <c r="AP197" s="565">
        <v>15680.04</v>
      </c>
      <c r="AQ197" s="512" t="s">
        <v>285</v>
      </c>
      <c r="AR197" s="565">
        <v>1800</v>
      </c>
      <c r="AS197" s="512"/>
      <c r="AT197" s="565">
        <v>0</v>
      </c>
      <c r="AU197" s="512" t="s">
        <v>285</v>
      </c>
      <c r="AV197" s="565">
        <v>4000</v>
      </c>
      <c r="AW197" s="512" t="s">
        <v>285</v>
      </c>
      <c r="AX197" s="565">
        <v>17.88</v>
      </c>
      <c r="AY197" s="512" t="s">
        <v>285</v>
      </c>
      <c r="AZ197" s="565">
        <v>54.96</v>
      </c>
      <c r="BA197" s="512" t="s">
        <v>285</v>
      </c>
      <c r="BB197" s="565">
        <v>209.06794929628126</v>
      </c>
      <c r="BC197" s="512" t="s">
        <v>285</v>
      </c>
      <c r="BD197" s="565">
        <v>259.71173825624999</v>
      </c>
      <c r="BE197" s="512" t="s">
        <v>285</v>
      </c>
      <c r="BF197" s="565">
        <v>72</v>
      </c>
      <c r="BG197" s="512">
        <v>500</v>
      </c>
      <c r="BH197" s="789" t="s">
        <v>1062</v>
      </c>
    </row>
    <row r="198" spans="1:60" ht="28.5">
      <c r="A198" s="712">
        <v>134</v>
      </c>
      <c r="B198" s="535" t="s">
        <v>867</v>
      </c>
      <c r="C198" s="617" t="s">
        <v>1230</v>
      </c>
      <c r="D198" s="706" t="s">
        <v>839</v>
      </c>
      <c r="E198" s="705" t="s">
        <v>609</v>
      </c>
      <c r="F198" s="559">
        <v>75</v>
      </c>
      <c r="G198" s="560" t="s">
        <v>1062</v>
      </c>
      <c r="H198" s="560">
        <v>1.125</v>
      </c>
      <c r="I198" s="561">
        <v>127936.81687499999</v>
      </c>
      <c r="J198" s="707">
        <v>2009</v>
      </c>
      <c r="K198" s="562">
        <v>15</v>
      </c>
      <c r="L198" s="563">
        <v>0.04</v>
      </c>
      <c r="M198" s="513">
        <v>5117.472675</v>
      </c>
      <c r="N198" s="714"/>
      <c r="O198" s="513">
        <v>0</v>
      </c>
      <c r="P198" s="707"/>
      <c r="Q198" s="513">
        <v>0</v>
      </c>
      <c r="R198" s="714">
        <v>0.02</v>
      </c>
      <c r="S198" s="513">
        <v>2558.7363375</v>
      </c>
      <c r="T198" s="513"/>
      <c r="U198" s="512"/>
      <c r="V198" s="513">
        <v>0</v>
      </c>
      <c r="W198" s="513">
        <v>135613.0258875</v>
      </c>
      <c r="X198" s="513">
        <v>4475.2298542874996</v>
      </c>
      <c r="Y198" s="513">
        <v>140088.25574178749</v>
      </c>
      <c r="Z198" s="513">
        <v>55.066138263281246</v>
      </c>
      <c r="AA198" s="513">
        <v>7929.5239099125001</v>
      </c>
      <c r="AB198" s="513">
        <v>43923.640286024529</v>
      </c>
      <c r="AC198" s="513">
        <v>13561.302588750001</v>
      </c>
      <c r="AD198" s="513">
        <v>205502.72252647454</v>
      </c>
      <c r="AE198" t="s">
        <v>1062</v>
      </c>
      <c r="AF198" s="564" t="s">
        <v>216</v>
      </c>
      <c r="AG198" s="513">
        <v>7424.6775543147369</v>
      </c>
      <c r="AH198" s="513">
        <v>0</v>
      </c>
      <c r="AI198" s="564" t="s">
        <v>287</v>
      </c>
      <c r="AJ198" s="513">
        <v>0</v>
      </c>
      <c r="AK198" s="564" t="s">
        <v>285</v>
      </c>
      <c r="AL198" s="513">
        <v>2031.2797082559186</v>
      </c>
      <c r="AM198" s="564" t="s">
        <v>288</v>
      </c>
      <c r="AN198" s="513">
        <v>2389.44</v>
      </c>
      <c r="AO198" s="707">
        <v>6</v>
      </c>
      <c r="AP198" s="565">
        <v>25143.840000000004</v>
      </c>
      <c r="AQ198" s="512" t="s">
        <v>285</v>
      </c>
      <c r="AR198" s="565">
        <v>1800</v>
      </c>
      <c r="AS198" s="512"/>
      <c r="AT198" s="565">
        <v>0</v>
      </c>
      <c r="AU198" s="512" t="s">
        <v>285</v>
      </c>
      <c r="AV198" s="565">
        <v>4000</v>
      </c>
      <c r="AW198" s="512" t="s">
        <v>285</v>
      </c>
      <c r="AX198" s="565">
        <v>17.88</v>
      </c>
      <c r="AY198" s="512" t="s">
        <v>285</v>
      </c>
      <c r="AZ198" s="565">
        <v>54.96</v>
      </c>
      <c r="BA198" s="512" t="s">
        <v>285</v>
      </c>
      <c r="BB198" s="565">
        <v>218.33697167887502</v>
      </c>
      <c r="BC198" s="512" t="s">
        <v>285</v>
      </c>
      <c r="BD198" s="565">
        <v>271.22605177500003</v>
      </c>
      <c r="BE198" s="512" t="s">
        <v>285</v>
      </c>
      <c r="BF198" s="565">
        <v>72</v>
      </c>
      <c r="BG198" s="512">
        <v>500</v>
      </c>
      <c r="BH198" s="789" t="s">
        <v>1062</v>
      </c>
    </row>
    <row r="199" spans="1:60" ht="28.5">
      <c r="A199" s="712">
        <v>143</v>
      </c>
      <c r="B199" s="535" t="s">
        <v>867</v>
      </c>
      <c r="C199" s="617" t="s">
        <v>1230</v>
      </c>
      <c r="D199" s="706" t="s">
        <v>848</v>
      </c>
      <c r="E199" s="705" t="s">
        <v>609</v>
      </c>
      <c r="F199" s="559">
        <v>75</v>
      </c>
      <c r="G199" s="560" t="s">
        <v>1062</v>
      </c>
      <c r="H199" s="560">
        <v>1.125</v>
      </c>
      <c r="I199" s="561">
        <v>127936.81687499999</v>
      </c>
      <c r="J199" s="707">
        <v>2012</v>
      </c>
      <c r="K199" s="562">
        <v>12</v>
      </c>
      <c r="L199" s="563">
        <v>0.03</v>
      </c>
      <c r="M199" s="513">
        <v>3838.1045062499998</v>
      </c>
      <c r="N199" s="714"/>
      <c r="O199" s="513">
        <v>0</v>
      </c>
      <c r="P199" s="707"/>
      <c r="Q199" s="513">
        <v>0</v>
      </c>
      <c r="R199" s="714"/>
      <c r="S199" s="513">
        <v>0</v>
      </c>
      <c r="T199" s="513"/>
      <c r="U199" s="512"/>
      <c r="V199" s="513">
        <v>0</v>
      </c>
      <c r="W199" s="513">
        <v>131774.92138124999</v>
      </c>
      <c r="X199" s="513">
        <v>4348.5724055812498</v>
      </c>
      <c r="Y199" s="513">
        <v>136123.49378683124</v>
      </c>
      <c r="Z199" s="513">
        <v>53.507662652056304</v>
      </c>
      <c r="AA199" s="513">
        <v>7705.1034218961086</v>
      </c>
      <c r="AB199" s="513">
        <v>35951.72329679742</v>
      </c>
      <c r="AC199" s="513">
        <v>13177.492138125001</v>
      </c>
      <c r="AD199" s="513">
        <v>192957.81264364978</v>
      </c>
      <c r="AE199" t="s">
        <v>1062</v>
      </c>
      <c r="AF199" s="564" t="s">
        <v>216</v>
      </c>
      <c r="AG199" s="513">
        <v>7214.5451707020557</v>
      </c>
      <c r="AH199" s="513">
        <v>0</v>
      </c>
      <c r="AI199" s="564" t="s">
        <v>287</v>
      </c>
      <c r="AJ199" s="513">
        <v>0</v>
      </c>
      <c r="AK199" s="564" t="s">
        <v>285</v>
      </c>
      <c r="AL199" s="513">
        <v>1973.7906599090531</v>
      </c>
      <c r="AM199" s="564" t="s">
        <v>288</v>
      </c>
      <c r="AN199" s="513">
        <v>2389.44</v>
      </c>
      <c r="AO199" s="707">
        <v>2</v>
      </c>
      <c r="AP199" s="565">
        <v>17453.400000000001</v>
      </c>
      <c r="AQ199" s="512" t="s">
        <v>285</v>
      </c>
      <c r="AR199" s="565">
        <v>1800</v>
      </c>
      <c r="AS199" s="512"/>
      <c r="AT199" s="565">
        <v>0</v>
      </c>
      <c r="AU199" s="512" t="s">
        <v>285</v>
      </c>
      <c r="AV199" s="565">
        <v>4000</v>
      </c>
      <c r="AW199" s="512" t="s">
        <v>285</v>
      </c>
      <c r="AX199" s="565">
        <v>17.88</v>
      </c>
      <c r="AY199" s="512" t="s">
        <v>285</v>
      </c>
      <c r="AZ199" s="565">
        <v>54.96</v>
      </c>
      <c r="BA199" s="512" t="s">
        <v>285</v>
      </c>
      <c r="BB199" s="565">
        <v>212.15762342381251</v>
      </c>
      <c r="BC199" s="512" t="s">
        <v>285</v>
      </c>
      <c r="BD199" s="565">
        <v>263.54984276250002</v>
      </c>
      <c r="BE199" s="512" t="s">
        <v>285</v>
      </c>
      <c r="BF199" s="565">
        <v>72</v>
      </c>
      <c r="BG199" s="512">
        <v>500</v>
      </c>
      <c r="BH199" s="789" t="s">
        <v>1062</v>
      </c>
    </row>
    <row r="200" spans="1:60" ht="28.5">
      <c r="A200" s="712">
        <v>144</v>
      </c>
      <c r="B200" s="535" t="s">
        <v>867</v>
      </c>
      <c r="C200" s="617" t="s">
        <v>1230</v>
      </c>
      <c r="D200" s="706" t="s">
        <v>849</v>
      </c>
      <c r="E200" s="705" t="s">
        <v>609</v>
      </c>
      <c r="F200" s="559">
        <v>75</v>
      </c>
      <c r="G200" s="560" t="s">
        <v>1062</v>
      </c>
      <c r="H200" s="560">
        <v>1.125</v>
      </c>
      <c r="I200" s="561">
        <v>127936.81687499999</v>
      </c>
      <c r="J200" s="707">
        <v>2015</v>
      </c>
      <c r="K200" s="562">
        <v>9</v>
      </c>
      <c r="L200" s="563">
        <v>1.4999999999999999E-2</v>
      </c>
      <c r="M200" s="513">
        <v>1919.0522531249999</v>
      </c>
      <c r="N200" s="714">
        <v>0.02</v>
      </c>
      <c r="O200" s="513">
        <v>2558.7363375</v>
      </c>
      <c r="P200" s="707"/>
      <c r="Q200" s="513">
        <v>0</v>
      </c>
      <c r="R200" s="714">
        <v>0.02</v>
      </c>
      <c r="S200" s="513">
        <v>2558.7363375</v>
      </c>
      <c r="T200" s="513"/>
      <c r="U200" s="512"/>
      <c r="V200" s="513">
        <v>0</v>
      </c>
      <c r="W200" s="513">
        <v>134973.34180312502</v>
      </c>
      <c r="X200" s="513">
        <v>4454.1202795031249</v>
      </c>
      <c r="Y200" s="513">
        <v>139427.46208262813</v>
      </c>
      <c r="Z200" s="513">
        <v>54.806392328077095</v>
      </c>
      <c r="AA200" s="513">
        <v>7892.1204952431017</v>
      </c>
      <c r="AB200" s="513">
        <v>24722.247454486678</v>
      </c>
      <c r="AC200" s="513">
        <v>13497.334180312502</v>
      </c>
      <c r="AD200" s="513">
        <v>185539.16421267041</v>
      </c>
      <c r="AE200" t="s">
        <v>1062</v>
      </c>
      <c r="AF200" s="564" t="s">
        <v>216</v>
      </c>
      <c r="AG200" s="513">
        <v>7389.6554903792903</v>
      </c>
      <c r="AH200" s="513">
        <v>0</v>
      </c>
      <c r="AI200" s="564" t="s">
        <v>287</v>
      </c>
      <c r="AJ200" s="513">
        <v>0</v>
      </c>
      <c r="AK200" s="564" t="s">
        <v>285</v>
      </c>
      <c r="AL200" s="513">
        <v>2021.698200198108</v>
      </c>
      <c r="AM200" s="564" t="s">
        <v>288</v>
      </c>
      <c r="AN200" s="513">
        <v>2389.44</v>
      </c>
      <c r="AO200" s="707">
        <v>1</v>
      </c>
      <c r="AP200" s="565">
        <v>7989.36</v>
      </c>
      <c r="AQ200" s="512" t="s">
        <v>285</v>
      </c>
      <c r="AR200" s="565">
        <v>1800</v>
      </c>
      <c r="AS200" s="512" t="s">
        <v>285</v>
      </c>
      <c r="AT200" s="565">
        <v>2000</v>
      </c>
      <c r="AU200" s="512"/>
      <c r="AV200" s="565">
        <v>0</v>
      </c>
      <c r="AW200" s="512" t="s">
        <v>285</v>
      </c>
      <c r="AX200" s="565">
        <v>17.88</v>
      </c>
      <c r="AY200" s="512" t="s">
        <v>285</v>
      </c>
      <c r="AZ200" s="565">
        <v>54.96</v>
      </c>
      <c r="BA200" s="512" t="s">
        <v>285</v>
      </c>
      <c r="BB200" s="565">
        <v>217.30708030303128</v>
      </c>
      <c r="BC200" s="512" t="s">
        <v>285</v>
      </c>
      <c r="BD200" s="565">
        <v>269.94668360625002</v>
      </c>
      <c r="BE200" s="512" t="s">
        <v>285</v>
      </c>
      <c r="BF200" s="565">
        <v>72</v>
      </c>
      <c r="BG200" s="512">
        <v>500</v>
      </c>
      <c r="BH200" s="789" t="s">
        <v>1062</v>
      </c>
    </row>
    <row r="201" spans="1:60" ht="28.5">
      <c r="A201" s="712">
        <v>145</v>
      </c>
      <c r="B201" s="535" t="s">
        <v>867</v>
      </c>
      <c r="C201" s="617" t="s">
        <v>1230</v>
      </c>
      <c r="D201" s="706" t="s">
        <v>850</v>
      </c>
      <c r="E201" s="705" t="s">
        <v>439</v>
      </c>
      <c r="F201" s="559">
        <v>75</v>
      </c>
      <c r="G201" s="560" t="s">
        <v>1062</v>
      </c>
      <c r="H201" s="560">
        <v>1.125</v>
      </c>
      <c r="I201" s="561">
        <v>127936.81687499999</v>
      </c>
      <c r="J201" s="707">
        <v>2018</v>
      </c>
      <c r="K201" s="562">
        <v>6</v>
      </c>
      <c r="L201" s="563">
        <v>1.4999999999999999E-2</v>
      </c>
      <c r="M201" s="513">
        <v>1919.0522531249999</v>
      </c>
      <c r="N201" s="714"/>
      <c r="O201" s="513">
        <v>0</v>
      </c>
      <c r="P201" s="707"/>
      <c r="Q201" s="513">
        <v>0</v>
      </c>
      <c r="R201" s="707"/>
      <c r="S201" s="513">
        <v>0</v>
      </c>
      <c r="T201" s="513"/>
      <c r="U201" s="512"/>
      <c r="V201" s="513">
        <v>0</v>
      </c>
      <c r="W201" s="513">
        <v>129855.86912812499</v>
      </c>
      <c r="X201" s="513">
        <v>4285.2436812281239</v>
      </c>
      <c r="Y201" s="513">
        <v>134141.11280935313</v>
      </c>
      <c r="Z201" s="513">
        <v>52.728424846443843</v>
      </c>
      <c r="AA201" s="513">
        <v>7592.8931778879141</v>
      </c>
      <c r="AB201" s="513">
        <v>35810.984802183862</v>
      </c>
      <c r="AC201" s="513">
        <v>12985.5869128125</v>
      </c>
      <c r="AD201" s="513">
        <v>190530.57770223741</v>
      </c>
      <c r="AE201" t="s">
        <v>1062</v>
      </c>
      <c r="AF201" s="564" t="s">
        <v>216</v>
      </c>
      <c r="AG201" s="513">
        <v>7109.478978895716</v>
      </c>
      <c r="AH201" s="513">
        <v>0</v>
      </c>
      <c r="AI201" s="564" t="s">
        <v>287</v>
      </c>
      <c r="AJ201" s="513">
        <v>0</v>
      </c>
      <c r="AK201" s="564" t="s">
        <v>285</v>
      </c>
      <c r="AL201" s="513">
        <v>1945.0461357356205</v>
      </c>
      <c r="AM201" s="564" t="s">
        <v>288</v>
      </c>
      <c r="AN201" s="513">
        <v>2389.44</v>
      </c>
      <c r="AO201" s="707">
        <v>2</v>
      </c>
      <c r="AP201" s="565">
        <v>17453.400000000001</v>
      </c>
      <c r="AQ201" s="512" t="s">
        <v>285</v>
      </c>
      <c r="AR201" s="565">
        <v>1800</v>
      </c>
      <c r="AS201" s="512"/>
      <c r="AT201" s="565">
        <v>0</v>
      </c>
      <c r="AU201" s="512" t="s">
        <v>285</v>
      </c>
      <c r="AV201" s="565">
        <v>4000</v>
      </c>
      <c r="AW201" s="512" t="s">
        <v>285</v>
      </c>
      <c r="AX201" s="565">
        <v>17.88</v>
      </c>
      <c r="AY201" s="512" t="s">
        <v>285</v>
      </c>
      <c r="AZ201" s="565">
        <v>54.96</v>
      </c>
      <c r="BA201" s="512" t="s">
        <v>285</v>
      </c>
      <c r="BB201" s="565">
        <v>209.06794929628126</v>
      </c>
      <c r="BC201" s="512" t="s">
        <v>285</v>
      </c>
      <c r="BD201" s="565">
        <v>259.71173825624999</v>
      </c>
      <c r="BE201" s="512" t="s">
        <v>285</v>
      </c>
      <c r="BF201" s="565">
        <v>72</v>
      </c>
      <c r="BG201" s="512">
        <v>500</v>
      </c>
      <c r="BH201" s="789" t="s">
        <v>1062</v>
      </c>
    </row>
    <row r="202" spans="1:60" ht="28.5">
      <c r="A202" s="712">
        <v>147</v>
      </c>
      <c r="B202" s="535" t="s">
        <v>867</v>
      </c>
      <c r="C202" s="617" t="s">
        <v>1230</v>
      </c>
      <c r="D202" s="706" t="s">
        <v>852</v>
      </c>
      <c r="E202" s="705" t="s">
        <v>609</v>
      </c>
      <c r="F202" s="559">
        <v>75</v>
      </c>
      <c r="G202" s="560" t="s">
        <v>1062</v>
      </c>
      <c r="H202" s="560">
        <v>1.125</v>
      </c>
      <c r="I202" s="561">
        <v>127936.81687499999</v>
      </c>
      <c r="J202" s="707">
        <v>1995</v>
      </c>
      <c r="K202" s="562">
        <v>29</v>
      </c>
      <c r="L202" s="563">
        <v>0.06</v>
      </c>
      <c r="M202" s="513">
        <v>7676.2090124999995</v>
      </c>
      <c r="N202" s="714"/>
      <c r="O202" s="513">
        <v>0</v>
      </c>
      <c r="P202" s="707"/>
      <c r="Q202" s="513">
        <v>0</v>
      </c>
      <c r="R202" s="707"/>
      <c r="S202" s="513">
        <v>0</v>
      </c>
      <c r="T202" s="513"/>
      <c r="U202" s="512"/>
      <c r="V202" s="513">
        <v>0</v>
      </c>
      <c r="W202" s="513">
        <v>135613.0258875</v>
      </c>
      <c r="X202" s="513">
        <v>4475.2298542874996</v>
      </c>
      <c r="Y202" s="513">
        <v>140088.25574178749</v>
      </c>
      <c r="Z202" s="513">
        <v>55.066138263281246</v>
      </c>
      <c r="AA202" s="513">
        <v>7929.5239099125001</v>
      </c>
      <c r="AB202" s="513">
        <v>34459.840286024526</v>
      </c>
      <c r="AC202" s="513">
        <v>13561.302588750001</v>
      </c>
      <c r="AD202" s="513">
        <v>196038.92252647452</v>
      </c>
      <c r="AE202" t="s">
        <v>1062</v>
      </c>
      <c r="AF202" s="564" t="s">
        <v>216</v>
      </c>
      <c r="AG202" s="513">
        <v>7424.6775543147369</v>
      </c>
      <c r="AH202" s="513">
        <v>0</v>
      </c>
      <c r="AI202" s="564" t="s">
        <v>287</v>
      </c>
      <c r="AJ202" s="513">
        <v>0</v>
      </c>
      <c r="AK202" s="564" t="s">
        <v>285</v>
      </c>
      <c r="AL202" s="513">
        <v>2031.2797082559186</v>
      </c>
      <c r="AM202" s="564" t="s">
        <v>288</v>
      </c>
      <c r="AN202" s="513">
        <v>2389.44</v>
      </c>
      <c r="AO202" s="707">
        <v>4</v>
      </c>
      <c r="AP202" s="565">
        <v>15680.04</v>
      </c>
      <c r="AQ202" s="512" t="s">
        <v>285</v>
      </c>
      <c r="AR202" s="565">
        <v>1800</v>
      </c>
      <c r="AS202" s="512"/>
      <c r="AT202" s="565">
        <v>0</v>
      </c>
      <c r="AU202" s="512" t="s">
        <v>285</v>
      </c>
      <c r="AV202" s="565">
        <v>4000</v>
      </c>
      <c r="AW202" s="512" t="s">
        <v>285</v>
      </c>
      <c r="AX202" s="565">
        <v>17.88</v>
      </c>
      <c r="AY202" s="512" t="s">
        <v>285</v>
      </c>
      <c r="AZ202" s="565">
        <v>54.96</v>
      </c>
      <c r="BA202" s="512" t="s">
        <v>285</v>
      </c>
      <c r="BB202" s="565">
        <v>218.33697167887502</v>
      </c>
      <c r="BC202" s="512" t="s">
        <v>285</v>
      </c>
      <c r="BD202" s="565">
        <v>271.22605177500003</v>
      </c>
      <c r="BE202" s="512" t="s">
        <v>285</v>
      </c>
      <c r="BF202" s="565">
        <v>72</v>
      </c>
      <c r="BG202" s="512">
        <v>500</v>
      </c>
      <c r="BH202" s="789" t="s">
        <v>1062</v>
      </c>
    </row>
    <row r="203" spans="1:60" ht="28.5">
      <c r="A203" s="712">
        <v>148</v>
      </c>
      <c r="B203" s="535" t="s">
        <v>867</v>
      </c>
      <c r="C203" s="617" t="s">
        <v>1230</v>
      </c>
      <c r="D203" s="706" t="s">
        <v>853</v>
      </c>
      <c r="E203" s="705" t="s">
        <v>609</v>
      </c>
      <c r="F203" s="559">
        <v>75</v>
      </c>
      <c r="G203" s="560" t="s">
        <v>1062</v>
      </c>
      <c r="H203" s="560">
        <v>1.125</v>
      </c>
      <c r="I203" s="561">
        <v>127936.81687499999</v>
      </c>
      <c r="J203" s="707">
        <v>2020</v>
      </c>
      <c r="K203" s="562">
        <v>4</v>
      </c>
      <c r="L203" s="563">
        <v>0</v>
      </c>
      <c r="M203" s="513">
        <v>0</v>
      </c>
      <c r="N203" s="714">
        <v>0.03</v>
      </c>
      <c r="O203" s="513">
        <v>3838.1045062499998</v>
      </c>
      <c r="P203" s="707"/>
      <c r="Q203" s="513">
        <v>0</v>
      </c>
      <c r="R203" s="707"/>
      <c r="S203" s="513">
        <v>0</v>
      </c>
      <c r="T203" s="513"/>
      <c r="U203" s="512"/>
      <c r="V203" s="513">
        <v>0</v>
      </c>
      <c r="W203" s="513">
        <v>131774.92138124999</v>
      </c>
      <c r="X203" s="513">
        <v>4348.5724055812498</v>
      </c>
      <c r="Y203" s="513">
        <v>136123.49378683124</v>
      </c>
      <c r="Z203" s="513">
        <v>53.507662652056304</v>
      </c>
      <c r="AA203" s="513">
        <v>7705.1034218961086</v>
      </c>
      <c r="AB203" s="513">
        <v>32178.363296797423</v>
      </c>
      <c r="AC203" s="513">
        <v>13177.492138125001</v>
      </c>
      <c r="AD203" s="513">
        <v>189184.45264364977</v>
      </c>
      <c r="AE203" t="s">
        <v>1062</v>
      </c>
      <c r="AF203" s="564" t="s">
        <v>216</v>
      </c>
      <c r="AG203" s="513">
        <v>7214.5451707020557</v>
      </c>
      <c r="AH203" s="513">
        <v>0</v>
      </c>
      <c r="AI203" s="564" t="s">
        <v>287</v>
      </c>
      <c r="AJ203" s="513">
        <v>0</v>
      </c>
      <c r="AK203" s="564" t="s">
        <v>285</v>
      </c>
      <c r="AL203" s="513">
        <v>1973.7906599090531</v>
      </c>
      <c r="AM203" s="564" t="s">
        <v>288</v>
      </c>
      <c r="AN203" s="513">
        <v>2389.44</v>
      </c>
      <c r="AO203" s="707">
        <v>4</v>
      </c>
      <c r="AP203" s="565">
        <v>15680.04</v>
      </c>
      <c r="AQ203" s="512" t="s">
        <v>285</v>
      </c>
      <c r="AR203" s="565">
        <v>1800</v>
      </c>
      <c r="AS203" s="512" t="s">
        <v>285</v>
      </c>
      <c r="AT203" s="565">
        <v>2000</v>
      </c>
      <c r="AU203" s="512"/>
      <c r="AV203" s="565">
        <v>0</v>
      </c>
      <c r="AW203" s="512" t="s">
        <v>285</v>
      </c>
      <c r="AX203" s="565">
        <v>17.88</v>
      </c>
      <c r="AY203" s="512" t="s">
        <v>285</v>
      </c>
      <c r="AZ203" s="565">
        <v>54.96</v>
      </c>
      <c r="BA203" s="512" t="s">
        <v>285</v>
      </c>
      <c r="BB203" s="565">
        <v>212.15762342381251</v>
      </c>
      <c r="BC203" s="512" t="s">
        <v>285</v>
      </c>
      <c r="BD203" s="565">
        <v>263.54984276250002</v>
      </c>
      <c r="BE203" s="512" t="s">
        <v>285</v>
      </c>
      <c r="BF203" s="565">
        <v>72</v>
      </c>
      <c r="BG203" s="512">
        <v>500</v>
      </c>
      <c r="BH203" s="789" t="s">
        <v>1062</v>
      </c>
    </row>
    <row r="204" spans="1:60" ht="28.5">
      <c r="A204" s="712">
        <v>151</v>
      </c>
      <c r="B204" s="535" t="s">
        <v>867</v>
      </c>
      <c r="C204" s="617" t="s">
        <v>1230</v>
      </c>
      <c r="D204" s="725" t="s">
        <v>998</v>
      </c>
      <c r="E204" s="705" t="s">
        <v>609</v>
      </c>
      <c r="F204" s="559">
        <v>75</v>
      </c>
      <c r="G204" s="560" t="s">
        <v>1062</v>
      </c>
      <c r="H204" s="560">
        <v>1.125</v>
      </c>
      <c r="I204" s="561">
        <v>127936.81687499999</v>
      </c>
      <c r="J204" s="707">
        <v>2016</v>
      </c>
      <c r="K204" s="562">
        <v>8</v>
      </c>
      <c r="L204" s="563">
        <v>1.4999999999999999E-2</v>
      </c>
      <c r="M204" s="513">
        <v>1919.0522531249999</v>
      </c>
      <c r="N204" s="714">
        <v>0.02</v>
      </c>
      <c r="O204" s="513">
        <v>2558.7363375</v>
      </c>
      <c r="P204" s="707"/>
      <c r="Q204" s="513">
        <v>0</v>
      </c>
      <c r="R204" s="707"/>
      <c r="S204" s="513">
        <v>0</v>
      </c>
      <c r="T204" s="513"/>
      <c r="U204" s="512"/>
      <c r="V204" s="513"/>
      <c r="W204" s="513">
        <v>132414.60546562501</v>
      </c>
      <c r="X204" s="513">
        <v>4369.6819803656253</v>
      </c>
      <c r="Y204" s="513">
        <v>136784.28744599063</v>
      </c>
      <c r="Z204" s="513">
        <v>53.767408587260469</v>
      </c>
      <c r="AA204" s="513">
        <v>7742.5068365655079</v>
      </c>
      <c r="AB204" s="513">
        <v>41038.636128335274</v>
      </c>
      <c r="AC204" s="513">
        <v>13241.460546562501</v>
      </c>
      <c r="AD204" s="513">
        <v>198806.89095745393</v>
      </c>
      <c r="AE204" t="s">
        <v>1062</v>
      </c>
      <c r="AF204" s="564" t="s">
        <v>216</v>
      </c>
      <c r="AG204" s="513">
        <v>7249.5672346375031</v>
      </c>
      <c r="AH204" s="513">
        <v>0</v>
      </c>
      <c r="AI204" s="564" t="s">
        <v>287</v>
      </c>
      <c r="AJ204" s="513">
        <v>0</v>
      </c>
      <c r="AK204" s="564" t="s">
        <v>285</v>
      </c>
      <c r="AL204" s="513">
        <v>1983.3721679668643</v>
      </c>
      <c r="AM204" s="564" t="s">
        <v>288</v>
      </c>
      <c r="AN204" s="513">
        <v>2389.44</v>
      </c>
      <c r="AO204" s="707">
        <v>5</v>
      </c>
      <c r="AP204" s="565">
        <v>22493.4</v>
      </c>
      <c r="AQ204" s="512" t="s">
        <v>285</v>
      </c>
      <c r="AR204" s="565">
        <v>1800</v>
      </c>
      <c r="AS204" s="512"/>
      <c r="AT204" s="565">
        <v>0</v>
      </c>
      <c r="AU204" s="512" t="s">
        <v>285</v>
      </c>
      <c r="AV204" s="565">
        <v>4000</v>
      </c>
      <c r="AW204" s="512" t="s">
        <v>285</v>
      </c>
      <c r="AX204" s="565">
        <v>17.88</v>
      </c>
      <c r="AY204" s="512" t="s">
        <v>285</v>
      </c>
      <c r="AZ204" s="565">
        <v>54.96</v>
      </c>
      <c r="BA204" s="512" t="s">
        <v>285</v>
      </c>
      <c r="BB204" s="565">
        <v>213.18751479965627</v>
      </c>
      <c r="BC204" s="512" t="s">
        <v>285</v>
      </c>
      <c r="BD204" s="565">
        <v>264.82921093125003</v>
      </c>
      <c r="BE204" s="512" t="s">
        <v>285</v>
      </c>
      <c r="BF204" s="565">
        <v>72</v>
      </c>
      <c r="BG204" s="512">
        <v>500</v>
      </c>
      <c r="BH204" s="789" t="s">
        <v>1062</v>
      </c>
    </row>
    <row r="205" spans="1:60" ht="28.5">
      <c r="A205" s="712">
        <v>110</v>
      </c>
      <c r="B205" s="535" t="s">
        <v>867</v>
      </c>
      <c r="C205" s="617" t="s">
        <v>1230</v>
      </c>
      <c r="D205" s="706" t="s">
        <v>815</v>
      </c>
      <c r="E205" s="703" t="s">
        <v>439</v>
      </c>
      <c r="F205" s="559">
        <v>80</v>
      </c>
      <c r="G205" s="560" t="s">
        <v>1063</v>
      </c>
      <c r="H205" s="560">
        <v>1</v>
      </c>
      <c r="I205" s="561">
        <v>113721.61499999999</v>
      </c>
      <c r="J205" s="707">
        <v>2017</v>
      </c>
      <c r="K205" s="562">
        <v>7</v>
      </c>
      <c r="L205" s="563">
        <v>1.4999999999999999E-2</v>
      </c>
      <c r="M205" s="513">
        <v>1705.8242249999998</v>
      </c>
      <c r="N205" s="714">
        <v>0.02</v>
      </c>
      <c r="O205" s="513">
        <v>2274.4322999999999</v>
      </c>
      <c r="P205" s="707"/>
      <c r="Q205" s="513">
        <v>0</v>
      </c>
      <c r="R205" s="707"/>
      <c r="S205" s="513">
        <v>0</v>
      </c>
      <c r="T205" s="513"/>
      <c r="U205" s="512"/>
      <c r="V205" s="513">
        <v>0</v>
      </c>
      <c r="W205" s="513">
        <v>117701.871525</v>
      </c>
      <c r="X205" s="513">
        <v>3884.1617603249997</v>
      </c>
      <c r="Y205" s="513">
        <v>121586.033285325</v>
      </c>
      <c r="Z205" s="513">
        <v>47.793252077564858</v>
      </c>
      <c r="AA205" s="513">
        <v>6882.2282991693392</v>
      </c>
      <c r="AB205" s="513">
        <v>33146.281002964693</v>
      </c>
      <c r="AC205" s="513">
        <v>11770.187152500001</v>
      </c>
      <c r="AD205" s="513">
        <v>173384.72973995903</v>
      </c>
      <c r="AE205" t="s">
        <v>1063</v>
      </c>
      <c r="AF205" s="564" t="s">
        <v>216</v>
      </c>
      <c r="AG205" s="513">
        <v>6444.0597641222248</v>
      </c>
      <c r="AH205" s="513">
        <v>0</v>
      </c>
      <c r="AI205" s="564" t="s">
        <v>287</v>
      </c>
      <c r="AJ205" s="513">
        <v>0</v>
      </c>
      <c r="AK205" s="564" t="s">
        <v>285</v>
      </c>
      <c r="AL205" s="513">
        <v>1762.9974826372127</v>
      </c>
      <c r="AM205" s="564" t="s">
        <v>288</v>
      </c>
      <c r="AN205" s="513">
        <v>2389.44</v>
      </c>
      <c r="AO205" s="707">
        <v>4</v>
      </c>
      <c r="AP205" s="565">
        <v>15680.04</v>
      </c>
      <c r="AQ205" s="512" t="s">
        <v>285</v>
      </c>
      <c r="AR205" s="565">
        <v>1800</v>
      </c>
      <c r="AS205" s="512"/>
      <c r="AT205" s="565">
        <v>0</v>
      </c>
      <c r="AU205" s="512" t="s">
        <v>285</v>
      </c>
      <c r="AV205" s="565">
        <v>4000</v>
      </c>
      <c r="AW205" s="512" t="s">
        <v>285</v>
      </c>
      <c r="AX205" s="565">
        <v>17.88</v>
      </c>
      <c r="AY205" s="512" t="s">
        <v>285</v>
      </c>
      <c r="AZ205" s="565">
        <v>54.96</v>
      </c>
      <c r="BA205" s="512" t="s">
        <v>285</v>
      </c>
      <c r="BB205" s="565">
        <v>189.50001315525</v>
      </c>
      <c r="BC205" s="512" t="s">
        <v>285</v>
      </c>
      <c r="BD205" s="565">
        <v>235.40374305</v>
      </c>
      <c r="BE205" s="512" t="s">
        <v>285</v>
      </c>
      <c r="BF205" s="565">
        <v>72</v>
      </c>
      <c r="BG205" s="512">
        <v>500</v>
      </c>
      <c r="BH205" s="789" t="s">
        <v>1063</v>
      </c>
    </row>
    <row r="206" spans="1:60" ht="28.5">
      <c r="A206" s="712">
        <v>111</v>
      </c>
      <c r="B206" s="535" t="s">
        <v>867</v>
      </c>
      <c r="C206" s="617" t="s">
        <v>1230</v>
      </c>
      <c r="D206" s="706" t="s">
        <v>816</v>
      </c>
      <c r="E206" s="703" t="s">
        <v>439</v>
      </c>
      <c r="F206" s="559">
        <v>80</v>
      </c>
      <c r="G206" s="560" t="s">
        <v>1063</v>
      </c>
      <c r="H206" s="560">
        <v>1</v>
      </c>
      <c r="I206" s="561">
        <v>113721.61499999999</v>
      </c>
      <c r="J206" s="707">
        <v>2019</v>
      </c>
      <c r="K206" s="562">
        <v>5</v>
      </c>
      <c r="L206" s="563">
        <v>1.4999999999999999E-2</v>
      </c>
      <c r="M206" s="513">
        <v>1705.8242249999998</v>
      </c>
      <c r="N206" s="714"/>
      <c r="O206" s="513">
        <v>0</v>
      </c>
      <c r="P206" s="707"/>
      <c r="Q206" s="513">
        <v>0</v>
      </c>
      <c r="R206" s="707"/>
      <c r="S206" s="513">
        <v>0</v>
      </c>
      <c r="T206" s="513"/>
      <c r="U206" s="512"/>
      <c r="V206" s="513">
        <v>0</v>
      </c>
      <c r="W206" s="513">
        <v>115427.43922499999</v>
      </c>
      <c r="X206" s="513">
        <v>3809.1054944249995</v>
      </c>
      <c r="Y206" s="513">
        <v>119236.544719425</v>
      </c>
      <c r="Z206" s="513">
        <v>46.869710974616744</v>
      </c>
      <c r="AA206" s="513">
        <v>6749.238380344812</v>
      </c>
      <c r="AB206" s="513">
        <v>32979.479824163442</v>
      </c>
      <c r="AC206" s="513">
        <v>11542.7439225</v>
      </c>
      <c r="AD206" s="513">
        <v>170508.00684643327</v>
      </c>
      <c r="AE206" t="s">
        <v>1063</v>
      </c>
      <c r="AF206" s="564" t="s">
        <v>216</v>
      </c>
      <c r="AG206" s="513">
        <v>6319.5368701295247</v>
      </c>
      <c r="AH206" s="513">
        <v>0</v>
      </c>
      <c r="AI206" s="564" t="s">
        <v>287</v>
      </c>
      <c r="AJ206" s="513">
        <v>0</v>
      </c>
      <c r="AK206" s="564" t="s">
        <v>285</v>
      </c>
      <c r="AL206" s="513">
        <v>1728.9298984316627</v>
      </c>
      <c r="AM206" s="564" t="s">
        <v>288</v>
      </c>
      <c r="AN206" s="513">
        <v>2389.44</v>
      </c>
      <c r="AO206" s="707">
        <v>4</v>
      </c>
      <c r="AP206" s="565">
        <v>15680.04</v>
      </c>
      <c r="AQ206" s="512" t="s">
        <v>285</v>
      </c>
      <c r="AR206" s="565">
        <v>1800</v>
      </c>
      <c r="AS206" s="512"/>
      <c r="AT206" s="565">
        <v>0</v>
      </c>
      <c r="AU206" s="512" t="s">
        <v>285</v>
      </c>
      <c r="AV206" s="565">
        <v>4000</v>
      </c>
      <c r="AW206" s="512" t="s">
        <v>285</v>
      </c>
      <c r="AX206" s="565">
        <v>17.88</v>
      </c>
      <c r="AY206" s="512" t="s">
        <v>285</v>
      </c>
      <c r="AZ206" s="565">
        <v>54.96</v>
      </c>
      <c r="BA206" s="512" t="s">
        <v>285</v>
      </c>
      <c r="BB206" s="565">
        <v>185.83817715225001</v>
      </c>
      <c r="BC206" s="512" t="s">
        <v>285</v>
      </c>
      <c r="BD206" s="565">
        <v>230.85487845</v>
      </c>
      <c r="BE206" s="512" t="s">
        <v>285</v>
      </c>
      <c r="BF206" s="565">
        <v>72</v>
      </c>
      <c r="BG206" s="512">
        <v>500</v>
      </c>
      <c r="BH206" s="789" t="s">
        <v>1063</v>
      </c>
    </row>
    <row r="207" spans="1:60" ht="28.5">
      <c r="A207" s="712">
        <v>113</v>
      </c>
      <c r="B207" s="535" t="s">
        <v>867</v>
      </c>
      <c r="C207" s="617" t="s">
        <v>1230</v>
      </c>
      <c r="D207" s="706" t="s">
        <v>818</v>
      </c>
      <c r="E207" s="702" t="s">
        <v>439</v>
      </c>
      <c r="F207" s="559">
        <v>80</v>
      </c>
      <c r="G207" s="560" t="s">
        <v>1063</v>
      </c>
      <c r="H207" s="560">
        <v>1</v>
      </c>
      <c r="I207" s="561">
        <v>113721.61499999999</v>
      </c>
      <c r="J207" s="707">
        <v>2019</v>
      </c>
      <c r="K207" s="562">
        <v>5</v>
      </c>
      <c r="L207" s="563">
        <v>1.4999999999999999E-2</v>
      </c>
      <c r="M207" s="513">
        <v>1705.8242249999998</v>
      </c>
      <c r="N207" s="714"/>
      <c r="O207" s="513">
        <v>0</v>
      </c>
      <c r="P207" s="707"/>
      <c r="Q207" s="513">
        <v>0</v>
      </c>
      <c r="R207" s="707"/>
      <c r="S207" s="513">
        <v>0</v>
      </c>
      <c r="T207" s="513"/>
      <c r="U207" s="512"/>
      <c r="V207" s="513">
        <v>0</v>
      </c>
      <c r="W207" s="513">
        <v>115427.43922499999</v>
      </c>
      <c r="X207" s="513">
        <v>3809.1054944249995</v>
      </c>
      <c r="Y207" s="513">
        <v>119236.544719425</v>
      </c>
      <c r="Z207" s="513">
        <v>46.869710974616744</v>
      </c>
      <c r="AA207" s="513">
        <v>6749.238380344812</v>
      </c>
      <c r="AB207" s="513">
        <v>39792.839824163435</v>
      </c>
      <c r="AC207" s="513">
        <v>11542.7439225</v>
      </c>
      <c r="AD207" s="513">
        <v>177321.36684643326</v>
      </c>
      <c r="AE207" t="s">
        <v>1063</v>
      </c>
      <c r="AF207" s="564" t="s">
        <v>216</v>
      </c>
      <c r="AG207" s="513">
        <v>6319.5368701295247</v>
      </c>
      <c r="AH207" s="513">
        <v>0</v>
      </c>
      <c r="AI207" s="564" t="s">
        <v>287</v>
      </c>
      <c r="AJ207" s="513">
        <v>0</v>
      </c>
      <c r="AK207" s="564" t="s">
        <v>285</v>
      </c>
      <c r="AL207" s="513">
        <v>1728.9298984316627</v>
      </c>
      <c r="AM207" s="564" t="s">
        <v>288</v>
      </c>
      <c r="AN207" s="513">
        <v>2389.44</v>
      </c>
      <c r="AO207" s="707">
        <v>5</v>
      </c>
      <c r="AP207" s="565">
        <v>22493.4</v>
      </c>
      <c r="AQ207" s="512" t="s">
        <v>285</v>
      </c>
      <c r="AR207" s="565">
        <v>1800</v>
      </c>
      <c r="AS207" s="512"/>
      <c r="AT207" s="565">
        <v>0</v>
      </c>
      <c r="AU207" s="512" t="s">
        <v>285</v>
      </c>
      <c r="AV207" s="565">
        <v>4000</v>
      </c>
      <c r="AW207" s="512" t="s">
        <v>285</v>
      </c>
      <c r="AX207" s="565">
        <v>17.88</v>
      </c>
      <c r="AY207" s="512" t="s">
        <v>285</v>
      </c>
      <c r="AZ207" s="565">
        <v>54.96</v>
      </c>
      <c r="BA207" s="512" t="s">
        <v>285</v>
      </c>
      <c r="BB207" s="565">
        <v>185.83817715225001</v>
      </c>
      <c r="BC207" s="512" t="s">
        <v>285</v>
      </c>
      <c r="BD207" s="565">
        <v>230.85487845</v>
      </c>
      <c r="BE207" s="512" t="s">
        <v>285</v>
      </c>
      <c r="BF207" s="565">
        <v>72</v>
      </c>
      <c r="BG207" s="512">
        <v>500</v>
      </c>
      <c r="BH207" s="789" t="s">
        <v>1063</v>
      </c>
    </row>
    <row r="208" spans="1:60" ht="28.5">
      <c r="A208" s="712">
        <v>116</v>
      </c>
      <c r="B208" s="535" t="s">
        <v>867</v>
      </c>
      <c r="C208" s="617" t="s">
        <v>1230</v>
      </c>
      <c r="D208" s="706" t="s">
        <v>821</v>
      </c>
      <c r="E208" s="702" t="s">
        <v>439</v>
      </c>
      <c r="F208" s="559">
        <v>80</v>
      </c>
      <c r="G208" s="560" t="s">
        <v>1063</v>
      </c>
      <c r="H208" s="560">
        <v>1</v>
      </c>
      <c r="I208" s="561">
        <v>113721.61499999999</v>
      </c>
      <c r="J208" s="707">
        <v>2017</v>
      </c>
      <c r="K208" s="562">
        <v>7</v>
      </c>
      <c r="L208" s="563">
        <v>1.4999999999999999E-2</v>
      </c>
      <c r="M208" s="513">
        <v>1705.8242249999998</v>
      </c>
      <c r="N208" s="714"/>
      <c r="O208" s="513">
        <v>0</v>
      </c>
      <c r="P208" s="707"/>
      <c r="Q208" s="513">
        <v>0</v>
      </c>
      <c r="R208" s="707"/>
      <c r="S208" s="513">
        <v>0</v>
      </c>
      <c r="T208" s="513"/>
      <c r="U208" s="512"/>
      <c r="V208" s="513">
        <v>0</v>
      </c>
      <c r="W208" s="513">
        <v>115427.43922499999</v>
      </c>
      <c r="X208" s="513">
        <v>3809.1054944249995</v>
      </c>
      <c r="Y208" s="513">
        <v>119236.544719425</v>
      </c>
      <c r="Z208" s="513">
        <v>46.869710974616744</v>
      </c>
      <c r="AA208" s="513">
        <v>6749.238380344812</v>
      </c>
      <c r="AB208" s="513">
        <v>30328.799824163441</v>
      </c>
      <c r="AC208" s="513">
        <v>11542.7439225</v>
      </c>
      <c r="AD208" s="513">
        <v>167857.32684643325</v>
      </c>
      <c r="AE208" t="s">
        <v>1063</v>
      </c>
      <c r="AF208" s="564" t="s">
        <v>216</v>
      </c>
      <c r="AG208" s="513">
        <v>6319.5368701295247</v>
      </c>
      <c r="AH208" s="513">
        <v>0</v>
      </c>
      <c r="AI208" s="564" t="s">
        <v>287</v>
      </c>
      <c r="AJ208" s="513">
        <v>0</v>
      </c>
      <c r="AK208" s="564" t="s">
        <v>285</v>
      </c>
      <c r="AL208" s="513">
        <v>1728.9298984316627</v>
      </c>
      <c r="AM208" s="564" t="s">
        <v>288</v>
      </c>
      <c r="AN208" s="513">
        <v>2389.44</v>
      </c>
      <c r="AO208" s="707">
        <v>3</v>
      </c>
      <c r="AP208" s="565">
        <v>13029.36</v>
      </c>
      <c r="AQ208" s="512" t="s">
        <v>285</v>
      </c>
      <c r="AR208" s="565">
        <v>1800</v>
      </c>
      <c r="AS208" s="512"/>
      <c r="AT208" s="565">
        <v>0</v>
      </c>
      <c r="AU208" s="512" t="s">
        <v>285</v>
      </c>
      <c r="AV208" s="565">
        <v>4000</v>
      </c>
      <c r="AW208" s="512" t="s">
        <v>285</v>
      </c>
      <c r="AX208" s="565">
        <v>17.88</v>
      </c>
      <c r="AY208" s="512" t="s">
        <v>285</v>
      </c>
      <c r="AZ208" s="565">
        <v>54.96</v>
      </c>
      <c r="BA208" s="512" t="s">
        <v>285</v>
      </c>
      <c r="BB208" s="565">
        <v>185.83817715225001</v>
      </c>
      <c r="BC208" s="512" t="s">
        <v>285</v>
      </c>
      <c r="BD208" s="565">
        <v>230.85487845</v>
      </c>
      <c r="BE208" s="512" t="s">
        <v>285</v>
      </c>
      <c r="BF208" s="565">
        <v>72</v>
      </c>
      <c r="BG208" s="512">
        <v>500</v>
      </c>
      <c r="BH208" s="789" t="s">
        <v>1063</v>
      </c>
    </row>
    <row r="209" spans="1:60" ht="28.5">
      <c r="A209" s="712">
        <v>117</v>
      </c>
      <c r="B209" s="535" t="s">
        <v>867</v>
      </c>
      <c r="C209" s="617" t="s">
        <v>1230</v>
      </c>
      <c r="D209" s="706" t="s">
        <v>822</v>
      </c>
      <c r="E209" s="703" t="s">
        <v>439</v>
      </c>
      <c r="F209" s="559">
        <v>80</v>
      </c>
      <c r="G209" s="560" t="s">
        <v>1063</v>
      </c>
      <c r="H209" s="560">
        <v>1</v>
      </c>
      <c r="I209" s="561">
        <v>113721.61499999999</v>
      </c>
      <c r="J209" s="707">
        <v>2021</v>
      </c>
      <c r="K209" s="562">
        <v>3</v>
      </c>
      <c r="L209" s="563">
        <v>0</v>
      </c>
      <c r="M209" s="513">
        <v>0</v>
      </c>
      <c r="N209" s="714">
        <v>0.02</v>
      </c>
      <c r="O209" s="513">
        <v>2274.4322999999999</v>
      </c>
      <c r="P209" s="707"/>
      <c r="Q209" s="513">
        <v>0</v>
      </c>
      <c r="R209" s="707"/>
      <c r="S209" s="513">
        <v>0</v>
      </c>
      <c r="T209" s="513"/>
      <c r="U209" s="512"/>
      <c r="V209" s="513">
        <v>0</v>
      </c>
      <c r="W209" s="513">
        <v>115996.04729999999</v>
      </c>
      <c r="X209" s="513">
        <v>3827.8695608999997</v>
      </c>
      <c r="Y209" s="513">
        <v>119823.91686089999</v>
      </c>
      <c r="Z209" s="513">
        <v>47.100596250353767</v>
      </c>
      <c r="AA209" s="513">
        <v>6782.4858600509433</v>
      </c>
      <c r="AB209" s="513">
        <v>42484.98011886375</v>
      </c>
      <c r="AC209" s="513">
        <v>11599.604729999999</v>
      </c>
      <c r="AD209" s="513">
        <v>180690.98756981469</v>
      </c>
      <c r="AE209" t="s">
        <v>1063</v>
      </c>
      <c r="AF209" s="564" t="s">
        <v>216</v>
      </c>
      <c r="AG209" s="513">
        <v>6350.6675936276997</v>
      </c>
      <c r="AH209" s="513">
        <v>0</v>
      </c>
      <c r="AI209" s="564" t="s">
        <v>287</v>
      </c>
      <c r="AJ209" s="513">
        <v>0</v>
      </c>
      <c r="AK209" s="564" t="s">
        <v>285</v>
      </c>
      <c r="AL209" s="513">
        <v>1737.4467944830499</v>
      </c>
      <c r="AM209" s="564" t="s">
        <v>288</v>
      </c>
      <c r="AN209" s="513">
        <v>2389.44</v>
      </c>
      <c r="AO209" s="707">
        <v>6</v>
      </c>
      <c r="AP209" s="565">
        <v>25143.840000000004</v>
      </c>
      <c r="AQ209" s="512" t="s">
        <v>285</v>
      </c>
      <c r="AR209" s="565">
        <v>1800</v>
      </c>
      <c r="AS209" s="512"/>
      <c r="AT209" s="565">
        <v>0</v>
      </c>
      <c r="AU209" s="512" t="s">
        <v>285</v>
      </c>
      <c r="AV209" s="565">
        <v>4000</v>
      </c>
      <c r="AW209" s="512" t="s">
        <v>285</v>
      </c>
      <c r="AX209" s="565">
        <v>17.88</v>
      </c>
      <c r="AY209" s="512" t="s">
        <v>285</v>
      </c>
      <c r="AZ209" s="565">
        <v>54.96</v>
      </c>
      <c r="BA209" s="512" t="s">
        <v>285</v>
      </c>
      <c r="BB209" s="565">
        <v>186.753636153</v>
      </c>
      <c r="BC209" s="512" t="s">
        <v>285</v>
      </c>
      <c r="BD209" s="565">
        <v>231.99209459999997</v>
      </c>
      <c r="BE209" s="512" t="s">
        <v>285</v>
      </c>
      <c r="BF209" s="565">
        <v>72</v>
      </c>
      <c r="BG209" s="512">
        <v>500</v>
      </c>
      <c r="BH209" s="789" t="s">
        <v>1063</v>
      </c>
    </row>
    <row r="210" spans="1:60" ht="28.5">
      <c r="A210" s="712">
        <v>121</v>
      </c>
      <c r="B210" s="535" t="s">
        <v>867</v>
      </c>
      <c r="C210" s="617" t="s">
        <v>1230</v>
      </c>
      <c r="D210" s="706" t="s">
        <v>826</v>
      </c>
      <c r="E210" s="703" t="s">
        <v>439</v>
      </c>
      <c r="F210" s="559">
        <v>80</v>
      </c>
      <c r="G210" s="560" t="s">
        <v>1063</v>
      </c>
      <c r="H210" s="560">
        <v>1</v>
      </c>
      <c r="I210" s="561">
        <v>113721.61499999999</v>
      </c>
      <c r="J210" s="707">
        <v>2022</v>
      </c>
      <c r="K210" s="562">
        <v>2</v>
      </c>
      <c r="L210" s="563">
        <v>0</v>
      </c>
      <c r="M210" s="513">
        <v>0</v>
      </c>
      <c r="N210" s="714"/>
      <c r="O210" s="513">
        <v>0</v>
      </c>
      <c r="P210" s="714">
        <v>0.02</v>
      </c>
      <c r="Q210" s="513">
        <v>2274.4322999999999</v>
      </c>
      <c r="R210" s="707"/>
      <c r="S210" s="513">
        <v>0</v>
      </c>
      <c r="T210" s="513"/>
      <c r="U210" s="512"/>
      <c r="V210" s="513">
        <v>0</v>
      </c>
      <c r="W210" s="513">
        <v>115996.04729999999</v>
      </c>
      <c r="X210" s="513">
        <v>3827.8695608999997</v>
      </c>
      <c r="Y210" s="513">
        <v>119823.91686089999</v>
      </c>
      <c r="Z210" s="513">
        <v>47.100596250353767</v>
      </c>
      <c r="AA210" s="513">
        <v>6782.4858600509433</v>
      </c>
      <c r="AB210" s="513">
        <v>34794.540118863748</v>
      </c>
      <c r="AC210" s="513">
        <v>11599.604729999999</v>
      </c>
      <c r="AD210" s="513">
        <v>173000.54756981469</v>
      </c>
      <c r="AE210" t="s">
        <v>1063</v>
      </c>
      <c r="AF210" s="564" t="s">
        <v>216</v>
      </c>
      <c r="AG210" s="513">
        <v>6350.6675936276997</v>
      </c>
      <c r="AH210" s="513">
        <v>0</v>
      </c>
      <c r="AI210" s="564" t="s">
        <v>287</v>
      </c>
      <c r="AJ210" s="513">
        <v>0</v>
      </c>
      <c r="AK210" s="564" t="s">
        <v>285</v>
      </c>
      <c r="AL210" s="513">
        <v>1737.4467944830499</v>
      </c>
      <c r="AM210" s="564" t="s">
        <v>288</v>
      </c>
      <c r="AN210" s="513">
        <v>2389.44</v>
      </c>
      <c r="AO210" s="707">
        <v>2</v>
      </c>
      <c r="AP210" s="565">
        <v>17453.400000000001</v>
      </c>
      <c r="AQ210" s="512" t="s">
        <v>285</v>
      </c>
      <c r="AR210" s="565">
        <v>1800</v>
      </c>
      <c r="AS210" s="512"/>
      <c r="AT210" s="565">
        <v>0</v>
      </c>
      <c r="AU210" s="512" t="s">
        <v>285</v>
      </c>
      <c r="AV210" s="565">
        <v>4000</v>
      </c>
      <c r="AW210" s="512" t="s">
        <v>285</v>
      </c>
      <c r="AX210" s="565">
        <v>17.88</v>
      </c>
      <c r="AY210" s="512" t="s">
        <v>285</v>
      </c>
      <c r="AZ210" s="565">
        <v>54.96</v>
      </c>
      <c r="BA210" s="512" t="s">
        <v>285</v>
      </c>
      <c r="BB210" s="565">
        <v>186.753636153</v>
      </c>
      <c r="BC210" s="512" t="s">
        <v>285</v>
      </c>
      <c r="BD210" s="565">
        <v>231.99209459999997</v>
      </c>
      <c r="BE210" s="512" t="s">
        <v>285</v>
      </c>
      <c r="BF210" s="565">
        <v>72</v>
      </c>
      <c r="BG210" s="512">
        <v>500</v>
      </c>
      <c r="BH210" s="789" t="s">
        <v>1063</v>
      </c>
    </row>
    <row r="211" spans="1:60" ht="28.5">
      <c r="A211" s="712">
        <v>122</v>
      </c>
      <c r="B211" s="535" t="s">
        <v>867</v>
      </c>
      <c r="C211" s="617" t="s">
        <v>1230</v>
      </c>
      <c r="D211" s="706" t="s">
        <v>827</v>
      </c>
      <c r="E211" s="703" t="s">
        <v>439</v>
      </c>
      <c r="F211" s="559">
        <v>80</v>
      </c>
      <c r="G211" s="560" t="s">
        <v>1063</v>
      </c>
      <c r="H211" s="560">
        <v>1</v>
      </c>
      <c r="I211" s="561">
        <v>113721.61499999999</v>
      </c>
      <c r="J211" s="707">
        <v>2018</v>
      </c>
      <c r="K211" s="562">
        <v>6</v>
      </c>
      <c r="L211" s="563">
        <v>1.4999999999999999E-2</v>
      </c>
      <c r="M211" s="513">
        <v>1705.8242249999998</v>
      </c>
      <c r="N211" s="714">
        <v>0.04</v>
      </c>
      <c r="O211" s="513">
        <v>4548.8645999999999</v>
      </c>
      <c r="P211" s="707"/>
      <c r="Q211" s="513">
        <v>0</v>
      </c>
      <c r="R211" s="707"/>
      <c r="S211" s="513">
        <v>0</v>
      </c>
      <c r="T211" s="513"/>
      <c r="U211" s="512"/>
      <c r="V211" s="513">
        <v>0</v>
      </c>
      <c r="W211" s="513">
        <v>119976.303825</v>
      </c>
      <c r="X211" s="513">
        <v>3959.2180262249994</v>
      </c>
      <c r="Y211" s="513">
        <v>123935.521851225</v>
      </c>
      <c r="Z211" s="513">
        <v>48.716793180512973</v>
      </c>
      <c r="AA211" s="513">
        <v>7015.2182179938682</v>
      </c>
      <c r="AB211" s="513">
        <v>31313.082181765938</v>
      </c>
      <c r="AC211" s="513">
        <v>11997.6303825</v>
      </c>
      <c r="AD211" s="513">
        <v>174261.45263348482</v>
      </c>
      <c r="AE211" t="s">
        <v>1063</v>
      </c>
      <c r="AF211" s="564" t="s">
        <v>216</v>
      </c>
      <c r="AG211" s="513">
        <v>6568.5826581149249</v>
      </c>
      <c r="AH211" s="513">
        <v>0</v>
      </c>
      <c r="AI211" s="564" t="s">
        <v>287</v>
      </c>
      <c r="AJ211" s="513">
        <v>0</v>
      </c>
      <c r="AK211" s="564" t="s">
        <v>285</v>
      </c>
      <c r="AL211" s="513">
        <v>1797.0650668427627</v>
      </c>
      <c r="AM211" s="564" t="s">
        <v>288</v>
      </c>
      <c r="AN211" s="513">
        <v>2389.44</v>
      </c>
      <c r="AO211" s="707">
        <v>4</v>
      </c>
      <c r="AP211" s="565">
        <v>15680.04</v>
      </c>
      <c r="AQ211" s="512" t="s">
        <v>285</v>
      </c>
      <c r="AR211" s="565">
        <v>1800</v>
      </c>
      <c r="AS211" s="512" t="s">
        <v>1002</v>
      </c>
      <c r="AT211" s="565">
        <v>2000</v>
      </c>
      <c r="AU211" s="512"/>
      <c r="AV211" s="565">
        <v>0</v>
      </c>
      <c r="AW211" s="512" t="s">
        <v>285</v>
      </c>
      <c r="AX211" s="565">
        <v>17.88</v>
      </c>
      <c r="AY211" s="512" t="s">
        <v>285</v>
      </c>
      <c r="AZ211" s="565">
        <v>54.96</v>
      </c>
      <c r="BA211" s="512" t="s">
        <v>285</v>
      </c>
      <c r="BB211" s="565">
        <v>193.16184915824999</v>
      </c>
      <c r="BC211" s="512" t="s">
        <v>285</v>
      </c>
      <c r="BD211" s="565">
        <v>239.95260765</v>
      </c>
      <c r="BE211" s="512" t="s">
        <v>285</v>
      </c>
      <c r="BF211" s="565">
        <v>72</v>
      </c>
      <c r="BG211" s="512">
        <v>500</v>
      </c>
      <c r="BH211" s="789" t="s">
        <v>1063</v>
      </c>
    </row>
    <row r="212" spans="1:60" ht="28.5">
      <c r="A212" s="712">
        <v>130</v>
      </c>
      <c r="B212" s="535" t="s">
        <v>867</v>
      </c>
      <c r="C212" s="617" t="s">
        <v>1230</v>
      </c>
      <c r="D212" s="706" t="s">
        <v>835</v>
      </c>
      <c r="E212" s="704" t="s">
        <v>439</v>
      </c>
      <c r="F212" s="559">
        <v>80</v>
      </c>
      <c r="G212" s="560" t="s">
        <v>1063</v>
      </c>
      <c r="H212" s="560">
        <v>1</v>
      </c>
      <c r="I212" s="561">
        <v>113721.61499999999</v>
      </c>
      <c r="J212" s="707">
        <v>2019</v>
      </c>
      <c r="K212" s="562">
        <v>5</v>
      </c>
      <c r="L212" s="563">
        <v>1.4999999999999999E-2</v>
      </c>
      <c r="M212" s="513">
        <v>1705.8242249999998</v>
      </c>
      <c r="N212" s="714"/>
      <c r="O212" s="513">
        <v>0</v>
      </c>
      <c r="P212" s="707"/>
      <c r="Q212" s="513">
        <v>0</v>
      </c>
      <c r="R212" s="707"/>
      <c r="S212" s="513">
        <v>0</v>
      </c>
      <c r="T212" s="513"/>
      <c r="U212" s="512"/>
      <c r="V212" s="513">
        <v>0</v>
      </c>
      <c r="W212" s="513">
        <v>115427.43922499999</v>
      </c>
      <c r="X212" s="513">
        <v>3809.1054944249995</v>
      </c>
      <c r="Y212" s="513">
        <v>119236.544719425</v>
      </c>
      <c r="Z212" s="513">
        <v>46.869710974616744</v>
      </c>
      <c r="AA212" s="513">
        <v>6749.238380344812</v>
      </c>
      <c r="AB212" s="513">
        <v>34752.839824163435</v>
      </c>
      <c r="AC212" s="513">
        <v>11542.7439225</v>
      </c>
      <c r="AD212" s="513">
        <v>172281.36684643326</v>
      </c>
      <c r="AE212" t="s">
        <v>1063</v>
      </c>
      <c r="AF212" s="564" t="s">
        <v>216</v>
      </c>
      <c r="AG212" s="513">
        <v>6319.5368701295247</v>
      </c>
      <c r="AH212" s="513">
        <v>0</v>
      </c>
      <c r="AI212" s="564" t="s">
        <v>287</v>
      </c>
      <c r="AJ212" s="513">
        <v>0</v>
      </c>
      <c r="AK212" s="564" t="s">
        <v>285</v>
      </c>
      <c r="AL212" s="513">
        <v>1728.9298984316627</v>
      </c>
      <c r="AM212" s="564" t="s">
        <v>288</v>
      </c>
      <c r="AN212" s="513">
        <v>2389.44</v>
      </c>
      <c r="AO212" s="707">
        <v>2</v>
      </c>
      <c r="AP212" s="565">
        <v>17453.400000000001</v>
      </c>
      <c r="AQ212" s="512" t="s">
        <v>285</v>
      </c>
      <c r="AR212" s="565">
        <v>1800</v>
      </c>
      <c r="AS212" s="512"/>
      <c r="AT212" s="565">
        <v>0</v>
      </c>
      <c r="AU212" s="512" t="s">
        <v>285</v>
      </c>
      <c r="AV212" s="565">
        <v>4000</v>
      </c>
      <c r="AW212" s="512" t="s">
        <v>285</v>
      </c>
      <c r="AX212" s="565">
        <v>17.88</v>
      </c>
      <c r="AY212" s="512" t="s">
        <v>285</v>
      </c>
      <c r="AZ212" s="565">
        <v>54.96</v>
      </c>
      <c r="BA212" s="512" t="s">
        <v>285</v>
      </c>
      <c r="BB212" s="565">
        <v>185.83817715225001</v>
      </c>
      <c r="BC212" s="512" t="s">
        <v>285</v>
      </c>
      <c r="BD212" s="565">
        <v>230.85487845</v>
      </c>
      <c r="BE212" s="512" t="s">
        <v>285</v>
      </c>
      <c r="BF212" s="565">
        <v>72</v>
      </c>
      <c r="BG212" s="512">
        <v>500</v>
      </c>
      <c r="BH212" s="789" t="s">
        <v>1063</v>
      </c>
    </row>
    <row r="213" spans="1:60" ht="28.5">
      <c r="A213" s="712">
        <v>131</v>
      </c>
      <c r="B213" s="535" t="s">
        <v>867</v>
      </c>
      <c r="C213" s="617" t="s">
        <v>1230</v>
      </c>
      <c r="D213" s="706" t="s">
        <v>836</v>
      </c>
      <c r="E213" s="705" t="s">
        <v>439</v>
      </c>
      <c r="F213" s="559">
        <v>80</v>
      </c>
      <c r="G213" s="560" t="s">
        <v>1063</v>
      </c>
      <c r="H213" s="560">
        <v>1</v>
      </c>
      <c r="I213" s="561">
        <v>113721.61499999999</v>
      </c>
      <c r="J213" s="707">
        <v>2019</v>
      </c>
      <c r="K213" s="562">
        <v>5</v>
      </c>
      <c r="L213" s="563">
        <v>1.4999999999999999E-2</v>
      </c>
      <c r="M213" s="513">
        <v>1705.8242249999998</v>
      </c>
      <c r="N213" s="714"/>
      <c r="O213" s="513">
        <v>0</v>
      </c>
      <c r="P213" s="707"/>
      <c r="Q213" s="513">
        <v>0</v>
      </c>
      <c r="R213" s="707"/>
      <c r="S213" s="513">
        <v>0</v>
      </c>
      <c r="T213" s="513"/>
      <c r="U213" s="512"/>
      <c r="V213" s="513">
        <v>0</v>
      </c>
      <c r="W213" s="513">
        <v>115427.43922499999</v>
      </c>
      <c r="X213" s="513">
        <v>3809.1054944249995</v>
      </c>
      <c r="Y213" s="513">
        <v>119236.544719425</v>
      </c>
      <c r="Z213" s="513">
        <v>46.869710974616744</v>
      </c>
      <c r="AA213" s="513">
        <v>6749.238380344812</v>
      </c>
      <c r="AB213" s="513">
        <v>23288.799824163441</v>
      </c>
      <c r="AC213" s="513">
        <v>11542.7439225</v>
      </c>
      <c r="AD213" s="513">
        <v>160817.32684643325</v>
      </c>
      <c r="AE213" t="s">
        <v>1063</v>
      </c>
      <c r="AF213" s="564" t="s">
        <v>216</v>
      </c>
      <c r="AG213" s="513">
        <v>6319.5368701295247</v>
      </c>
      <c r="AH213" s="513">
        <v>0</v>
      </c>
      <c r="AI213" s="564" t="s">
        <v>287</v>
      </c>
      <c r="AJ213" s="513">
        <v>0</v>
      </c>
      <c r="AK213" s="564" t="s">
        <v>285</v>
      </c>
      <c r="AL213" s="513">
        <v>1728.9298984316627</v>
      </c>
      <c r="AM213" s="564" t="s">
        <v>288</v>
      </c>
      <c r="AN213" s="513">
        <v>2389.44</v>
      </c>
      <c r="AO213" s="707">
        <v>1</v>
      </c>
      <c r="AP213" s="565">
        <v>7989.36</v>
      </c>
      <c r="AQ213" s="512" t="s">
        <v>285</v>
      </c>
      <c r="AR213" s="565">
        <v>1800</v>
      </c>
      <c r="AS213" s="512" t="s">
        <v>1002</v>
      </c>
      <c r="AT213" s="565">
        <v>2000</v>
      </c>
      <c r="AU213" s="512"/>
      <c r="AV213" s="565">
        <v>0</v>
      </c>
      <c r="AW213" s="512" t="s">
        <v>285</v>
      </c>
      <c r="AX213" s="565">
        <v>17.88</v>
      </c>
      <c r="AY213" s="512" t="s">
        <v>285</v>
      </c>
      <c r="AZ213" s="565">
        <v>54.96</v>
      </c>
      <c r="BA213" s="512" t="s">
        <v>285</v>
      </c>
      <c r="BB213" s="565">
        <v>185.83817715225001</v>
      </c>
      <c r="BC213" s="512" t="s">
        <v>285</v>
      </c>
      <c r="BD213" s="565">
        <v>230.85487845</v>
      </c>
      <c r="BE213" s="512" t="s">
        <v>285</v>
      </c>
      <c r="BF213" s="565">
        <v>72</v>
      </c>
      <c r="BG213" s="512">
        <v>500</v>
      </c>
      <c r="BH213" s="789" t="s">
        <v>1063</v>
      </c>
    </row>
    <row r="214" spans="1:60" ht="28.5">
      <c r="A214" s="712">
        <v>132</v>
      </c>
      <c r="B214" s="535" t="s">
        <v>867</v>
      </c>
      <c r="C214" s="617" t="s">
        <v>1230</v>
      </c>
      <c r="D214" s="706" t="s">
        <v>837</v>
      </c>
      <c r="E214" s="705" t="s">
        <v>439</v>
      </c>
      <c r="F214" s="559">
        <v>80</v>
      </c>
      <c r="G214" s="560" t="s">
        <v>1063</v>
      </c>
      <c r="H214" s="560">
        <v>1</v>
      </c>
      <c r="I214" s="561">
        <v>113721.61499999999</v>
      </c>
      <c r="J214" s="707">
        <v>2017</v>
      </c>
      <c r="K214" s="562">
        <v>7</v>
      </c>
      <c r="L214" s="563">
        <v>1.4999999999999999E-2</v>
      </c>
      <c r="M214" s="513">
        <v>1705.8242249999998</v>
      </c>
      <c r="N214" s="714">
        <v>0.02</v>
      </c>
      <c r="O214" s="513">
        <v>2274.4322999999999</v>
      </c>
      <c r="P214" s="707"/>
      <c r="Q214" s="513">
        <v>0</v>
      </c>
      <c r="R214" s="707"/>
      <c r="S214" s="513">
        <v>0</v>
      </c>
      <c r="T214" s="513"/>
      <c r="U214" s="512"/>
      <c r="V214" s="513">
        <v>0</v>
      </c>
      <c r="W214" s="513">
        <v>117701.871525</v>
      </c>
      <c r="X214" s="513">
        <v>3884.1617603249997</v>
      </c>
      <c r="Y214" s="513">
        <v>121586.033285325</v>
      </c>
      <c r="Z214" s="513">
        <v>47.793252077564858</v>
      </c>
      <c r="AA214" s="513">
        <v>6882.2282991693392</v>
      </c>
      <c r="AB214" s="513">
        <v>30495.60100296469</v>
      </c>
      <c r="AC214" s="513">
        <v>11770.187152500001</v>
      </c>
      <c r="AD214" s="513">
        <v>170734.04973995904</v>
      </c>
      <c r="AE214" t="s">
        <v>1063</v>
      </c>
      <c r="AF214" s="564" t="s">
        <v>216</v>
      </c>
      <c r="AG214" s="513">
        <v>6444.0597641222248</v>
      </c>
      <c r="AH214" s="513">
        <v>0</v>
      </c>
      <c r="AI214" s="564" t="s">
        <v>287</v>
      </c>
      <c r="AJ214" s="513">
        <v>0</v>
      </c>
      <c r="AK214" s="564" t="s">
        <v>285</v>
      </c>
      <c r="AL214" s="513">
        <v>1762.9974826372127</v>
      </c>
      <c r="AM214" s="564" t="s">
        <v>288</v>
      </c>
      <c r="AN214" s="513">
        <v>2389.44</v>
      </c>
      <c r="AO214" s="707">
        <v>3</v>
      </c>
      <c r="AP214" s="565">
        <v>13029.36</v>
      </c>
      <c r="AQ214" s="512" t="s">
        <v>285</v>
      </c>
      <c r="AR214" s="565">
        <v>1800</v>
      </c>
      <c r="AS214" s="512"/>
      <c r="AT214" s="565">
        <v>0</v>
      </c>
      <c r="AU214" s="512" t="s">
        <v>285</v>
      </c>
      <c r="AV214" s="565">
        <v>4000</v>
      </c>
      <c r="AW214" s="512" t="s">
        <v>285</v>
      </c>
      <c r="AX214" s="565">
        <v>17.88</v>
      </c>
      <c r="AY214" s="512" t="s">
        <v>285</v>
      </c>
      <c r="AZ214" s="565">
        <v>54.96</v>
      </c>
      <c r="BA214" s="512" t="s">
        <v>285</v>
      </c>
      <c r="BB214" s="565">
        <v>189.50001315525</v>
      </c>
      <c r="BC214" s="512" t="s">
        <v>285</v>
      </c>
      <c r="BD214" s="565">
        <v>235.40374305</v>
      </c>
      <c r="BE214" s="512" t="s">
        <v>285</v>
      </c>
      <c r="BF214" s="565">
        <v>72</v>
      </c>
      <c r="BG214" s="512">
        <v>500</v>
      </c>
      <c r="BH214" s="789" t="s">
        <v>1063</v>
      </c>
    </row>
    <row r="215" spans="1:60" ht="28.5">
      <c r="A215" s="712">
        <v>135</v>
      </c>
      <c r="B215" s="535" t="s">
        <v>867</v>
      </c>
      <c r="C215" s="617" t="s">
        <v>1230</v>
      </c>
      <c r="D215" s="706" t="s">
        <v>840</v>
      </c>
      <c r="E215" s="705" t="s">
        <v>439</v>
      </c>
      <c r="F215" s="559">
        <v>80</v>
      </c>
      <c r="G215" s="560" t="s">
        <v>1063</v>
      </c>
      <c r="H215" s="560">
        <v>1</v>
      </c>
      <c r="I215" s="561">
        <v>113721.61499999999</v>
      </c>
      <c r="J215" s="707">
        <v>2021</v>
      </c>
      <c r="K215" s="562">
        <v>3</v>
      </c>
      <c r="L215" s="563">
        <v>0</v>
      </c>
      <c r="M215" s="513">
        <v>0</v>
      </c>
      <c r="N215" s="714">
        <v>0.04</v>
      </c>
      <c r="O215" s="513">
        <v>4548.8645999999999</v>
      </c>
      <c r="P215" s="707"/>
      <c r="Q215" s="513">
        <v>0</v>
      </c>
      <c r="R215" s="714"/>
      <c r="S215" s="513">
        <v>0</v>
      </c>
      <c r="T215" s="513"/>
      <c r="U215" s="512"/>
      <c r="V215" s="513">
        <v>0</v>
      </c>
      <c r="W215" s="513">
        <v>118270.47959999999</v>
      </c>
      <c r="X215" s="513">
        <v>3902.9258267999994</v>
      </c>
      <c r="Y215" s="513">
        <v>122173.40542679999</v>
      </c>
      <c r="Z215" s="513">
        <v>48.024137353301882</v>
      </c>
      <c r="AA215" s="513">
        <v>6915.4757788754705</v>
      </c>
      <c r="AB215" s="513">
        <v>33187.981297664999</v>
      </c>
      <c r="AC215" s="513">
        <v>11827.04796</v>
      </c>
      <c r="AD215" s="513">
        <v>174103.91046334046</v>
      </c>
      <c r="AE215" t="s">
        <v>1063</v>
      </c>
      <c r="AF215" s="564" t="s">
        <v>216</v>
      </c>
      <c r="AG215" s="513">
        <v>6475.1904876203989</v>
      </c>
      <c r="AH215" s="513">
        <v>0</v>
      </c>
      <c r="AI215" s="564" t="s">
        <v>287</v>
      </c>
      <c r="AJ215" s="513">
        <v>0</v>
      </c>
      <c r="AK215" s="564" t="s">
        <v>285</v>
      </c>
      <c r="AL215" s="513">
        <v>1771.5143786885999</v>
      </c>
      <c r="AM215" s="564" t="s">
        <v>288</v>
      </c>
      <c r="AN215" s="513">
        <v>2389.44</v>
      </c>
      <c r="AO215" s="707">
        <v>4</v>
      </c>
      <c r="AP215" s="565">
        <v>15680.04</v>
      </c>
      <c r="AQ215" s="512" t="s">
        <v>285</v>
      </c>
      <c r="AR215" s="565">
        <v>1800</v>
      </c>
      <c r="AS215" s="512"/>
      <c r="AT215" s="565">
        <v>0</v>
      </c>
      <c r="AU215" s="512" t="s">
        <v>285</v>
      </c>
      <c r="AV215" s="565">
        <v>4000</v>
      </c>
      <c r="AW215" s="512" t="s">
        <v>285</v>
      </c>
      <c r="AX215" s="565">
        <v>17.88</v>
      </c>
      <c r="AY215" s="512" t="s">
        <v>285</v>
      </c>
      <c r="AZ215" s="565">
        <v>54.96</v>
      </c>
      <c r="BA215" s="512" t="s">
        <v>285</v>
      </c>
      <c r="BB215" s="565">
        <v>190.41547215599999</v>
      </c>
      <c r="BC215" s="512" t="s">
        <v>285</v>
      </c>
      <c r="BD215" s="565">
        <v>236.54095919999997</v>
      </c>
      <c r="BE215" s="512" t="s">
        <v>285</v>
      </c>
      <c r="BF215" s="565">
        <v>72</v>
      </c>
      <c r="BG215" s="512">
        <v>500</v>
      </c>
      <c r="BH215" s="789" t="s">
        <v>1063</v>
      </c>
    </row>
    <row r="216" spans="1:60" ht="28.5">
      <c r="A216" s="712">
        <v>139</v>
      </c>
      <c r="B216" s="535" t="s">
        <v>867</v>
      </c>
      <c r="C216" s="617" t="s">
        <v>1230</v>
      </c>
      <c r="D216" s="706" t="s">
        <v>844</v>
      </c>
      <c r="E216" s="705" t="s">
        <v>439</v>
      </c>
      <c r="F216" s="559">
        <v>80</v>
      </c>
      <c r="G216" s="560" t="s">
        <v>1063</v>
      </c>
      <c r="H216" s="560">
        <v>1</v>
      </c>
      <c r="I216" s="561">
        <v>113721.61499999999</v>
      </c>
      <c r="J216" s="707">
        <v>2022</v>
      </c>
      <c r="K216" s="562">
        <v>2</v>
      </c>
      <c r="L216" s="563">
        <v>0</v>
      </c>
      <c r="M216" s="513">
        <v>0</v>
      </c>
      <c r="N216" s="714"/>
      <c r="O216" s="513">
        <v>0</v>
      </c>
      <c r="P216" s="707"/>
      <c r="Q216" s="513">
        <v>0</v>
      </c>
      <c r="R216" s="714"/>
      <c r="S216" s="513">
        <v>0</v>
      </c>
      <c r="T216" s="513"/>
      <c r="U216" s="512"/>
      <c r="V216" s="513">
        <v>0</v>
      </c>
      <c r="W216" s="513">
        <v>113721.61499999999</v>
      </c>
      <c r="X216" s="513">
        <v>3752.8132949999995</v>
      </c>
      <c r="Y216" s="513">
        <v>117474.42829499999</v>
      </c>
      <c r="Z216" s="513">
        <v>46.177055147405653</v>
      </c>
      <c r="AA216" s="513">
        <v>6649.4959412264134</v>
      </c>
      <c r="AB216" s="513">
        <v>32854.378940062496</v>
      </c>
      <c r="AC216" s="513">
        <v>11372.1615</v>
      </c>
      <c r="AD216" s="513">
        <v>168350.46467628889</v>
      </c>
      <c r="AE216" t="s">
        <v>1063</v>
      </c>
      <c r="AF216" s="564" t="s">
        <v>216</v>
      </c>
      <c r="AG216" s="513">
        <v>6226.1446996349996</v>
      </c>
      <c r="AH216" s="513">
        <v>0</v>
      </c>
      <c r="AI216" s="564" t="s">
        <v>287</v>
      </c>
      <c r="AJ216" s="513">
        <v>0</v>
      </c>
      <c r="AK216" s="564" t="s">
        <v>285</v>
      </c>
      <c r="AL216" s="513">
        <v>1703.3792102774999</v>
      </c>
      <c r="AM216" s="564" t="s">
        <v>288</v>
      </c>
      <c r="AN216" s="513">
        <v>2389.44</v>
      </c>
      <c r="AO216" s="707">
        <v>4</v>
      </c>
      <c r="AP216" s="565">
        <v>15680.04</v>
      </c>
      <c r="AQ216" s="512" t="s">
        <v>285</v>
      </c>
      <c r="AR216" s="565">
        <v>1800</v>
      </c>
      <c r="AS216" s="512"/>
      <c r="AT216" s="565">
        <v>0</v>
      </c>
      <c r="AU216" s="512" t="s">
        <v>285</v>
      </c>
      <c r="AV216" s="565">
        <v>4000</v>
      </c>
      <c r="AW216" s="512" t="s">
        <v>285</v>
      </c>
      <c r="AX216" s="565">
        <v>17.88</v>
      </c>
      <c r="AY216" s="512" t="s">
        <v>285</v>
      </c>
      <c r="AZ216" s="565">
        <v>54.96</v>
      </c>
      <c r="BA216" s="512" t="s">
        <v>285</v>
      </c>
      <c r="BB216" s="565">
        <v>183.09180014999998</v>
      </c>
      <c r="BC216" s="512" t="s">
        <v>285</v>
      </c>
      <c r="BD216" s="565">
        <v>227.44323</v>
      </c>
      <c r="BE216" s="512" t="s">
        <v>285</v>
      </c>
      <c r="BF216" s="565">
        <v>72</v>
      </c>
      <c r="BG216" s="512">
        <v>500</v>
      </c>
      <c r="BH216" s="789" t="s">
        <v>1063</v>
      </c>
    </row>
    <row r="217" spans="1:60" ht="28.5">
      <c r="A217" s="712">
        <v>140</v>
      </c>
      <c r="B217" s="535" t="s">
        <v>867</v>
      </c>
      <c r="C217" s="617" t="s">
        <v>1230</v>
      </c>
      <c r="D217" s="706" t="s">
        <v>845</v>
      </c>
      <c r="E217" s="705" t="s">
        <v>439</v>
      </c>
      <c r="F217" s="559">
        <v>80</v>
      </c>
      <c r="G217" s="560" t="s">
        <v>1063</v>
      </c>
      <c r="H217" s="560">
        <v>1</v>
      </c>
      <c r="I217" s="561">
        <v>113721.61499999999</v>
      </c>
      <c r="J217" s="707">
        <v>2017</v>
      </c>
      <c r="K217" s="562">
        <v>7</v>
      </c>
      <c r="L217" s="563">
        <v>1.4999999999999999E-2</v>
      </c>
      <c r="M217" s="513">
        <v>1705.8242249999998</v>
      </c>
      <c r="N217" s="714"/>
      <c r="O217" s="513">
        <v>0</v>
      </c>
      <c r="P217" s="707"/>
      <c r="Q217" s="513">
        <v>0</v>
      </c>
      <c r="R217" s="714"/>
      <c r="S217" s="513">
        <v>0</v>
      </c>
      <c r="T217" s="513"/>
      <c r="U217" s="512"/>
      <c r="V217" s="513">
        <v>0</v>
      </c>
      <c r="W217" s="513">
        <v>115427.43922499999</v>
      </c>
      <c r="X217" s="513">
        <v>3809.1054944249995</v>
      </c>
      <c r="Y217" s="513">
        <v>119236.544719425</v>
      </c>
      <c r="Z217" s="513">
        <v>46.869710974616744</v>
      </c>
      <c r="AA217" s="513">
        <v>6749.238380344812</v>
      </c>
      <c r="AB217" s="513">
        <v>40443.279824163437</v>
      </c>
      <c r="AC217" s="513">
        <v>11542.7439225</v>
      </c>
      <c r="AD217" s="513">
        <v>177971.80684643326</v>
      </c>
      <c r="AE217" t="s">
        <v>1063</v>
      </c>
      <c r="AF217" s="564" t="s">
        <v>216</v>
      </c>
      <c r="AG217" s="513">
        <v>6319.5368701295247</v>
      </c>
      <c r="AH217" s="513">
        <v>0</v>
      </c>
      <c r="AI217" s="564" t="s">
        <v>287</v>
      </c>
      <c r="AJ217" s="513">
        <v>0</v>
      </c>
      <c r="AK217" s="564" t="s">
        <v>285</v>
      </c>
      <c r="AL217" s="513">
        <v>1728.9298984316627</v>
      </c>
      <c r="AM217" s="564" t="s">
        <v>288</v>
      </c>
      <c r="AN217" s="513">
        <v>2389.44</v>
      </c>
      <c r="AO217" s="707">
        <v>6</v>
      </c>
      <c r="AP217" s="565">
        <v>25143.840000000004</v>
      </c>
      <c r="AQ217" s="512" t="s">
        <v>285</v>
      </c>
      <c r="AR217" s="565">
        <v>1800</v>
      </c>
      <c r="AS217" s="512" t="s">
        <v>285</v>
      </c>
      <c r="AT217" s="565">
        <v>2000</v>
      </c>
      <c r="AU217" s="512"/>
      <c r="AV217" s="565">
        <v>0</v>
      </c>
      <c r="AW217" s="512" t="s">
        <v>285</v>
      </c>
      <c r="AX217" s="565">
        <v>17.88</v>
      </c>
      <c r="AY217" s="512" t="s">
        <v>285</v>
      </c>
      <c r="AZ217" s="565">
        <v>54.96</v>
      </c>
      <c r="BA217" s="512" t="s">
        <v>285</v>
      </c>
      <c r="BB217" s="565">
        <v>185.83817715225001</v>
      </c>
      <c r="BC217" s="512" t="s">
        <v>285</v>
      </c>
      <c r="BD217" s="565">
        <v>230.85487845</v>
      </c>
      <c r="BE217" s="512" t="s">
        <v>285</v>
      </c>
      <c r="BF217" s="565">
        <v>72</v>
      </c>
      <c r="BG217" s="512">
        <v>500</v>
      </c>
      <c r="BH217" s="789" t="s">
        <v>1063</v>
      </c>
    </row>
    <row r="218" spans="1:60" ht="28.5">
      <c r="A218" s="712">
        <v>140</v>
      </c>
      <c r="B218" s="535" t="s">
        <v>867</v>
      </c>
      <c r="C218" s="617" t="s">
        <v>1230</v>
      </c>
      <c r="D218" s="725" t="s">
        <v>1234</v>
      </c>
      <c r="E218" s="705" t="s">
        <v>439</v>
      </c>
      <c r="F218" s="559">
        <v>80</v>
      </c>
      <c r="G218" s="560" t="s">
        <v>1063</v>
      </c>
      <c r="H218" s="560">
        <v>1</v>
      </c>
      <c r="I218" s="561">
        <v>113721.61499999999</v>
      </c>
      <c r="J218" s="707">
        <v>2017</v>
      </c>
      <c r="K218" s="562">
        <v>7</v>
      </c>
      <c r="L218" s="563">
        <v>1.4999999999999999E-2</v>
      </c>
      <c r="M218" s="513">
        <v>1705.8242249999998</v>
      </c>
      <c r="N218" s="714"/>
      <c r="O218" s="513">
        <v>0</v>
      </c>
      <c r="P218" s="707"/>
      <c r="Q218" s="513">
        <v>0</v>
      </c>
      <c r="R218" s="714"/>
      <c r="S218" s="513">
        <v>0</v>
      </c>
      <c r="T218" s="513"/>
      <c r="U218" s="512"/>
      <c r="V218" s="513">
        <v>0</v>
      </c>
      <c r="W218" s="513">
        <v>115427.43922499999</v>
      </c>
      <c r="X218" s="513">
        <v>3809.1054944249995</v>
      </c>
      <c r="Y218" s="513">
        <v>119236.544719425</v>
      </c>
      <c r="Z218" s="513">
        <v>46.869710974616744</v>
      </c>
      <c r="AA218" s="513">
        <v>6749.238380344812</v>
      </c>
      <c r="AB218" s="513">
        <v>40443.279824163437</v>
      </c>
      <c r="AC218" s="513">
        <v>11542.7439225</v>
      </c>
      <c r="AD218" s="513">
        <v>177971.80684643326</v>
      </c>
      <c r="AE218" t="s">
        <v>1063</v>
      </c>
      <c r="AF218" s="564" t="s">
        <v>216</v>
      </c>
      <c r="AG218" s="513">
        <v>6319.5368701295247</v>
      </c>
      <c r="AH218" s="513">
        <v>0</v>
      </c>
      <c r="AI218" s="564" t="s">
        <v>287</v>
      </c>
      <c r="AJ218" s="513">
        <v>0</v>
      </c>
      <c r="AK218" s="564" t="s">
        <v>285</v>
      </c>
      <c r="AL218" s="513">
        <v>1728.9298984316627</v>
      </c>
      <c r="AM218" s="564" t="s">
        <v>288</v>
      </c>
      <c r="AN218" s="513">
        <v>2389.44</v>
      </c>
      <c r="AO218" s="707">
        <v>6</v>
      </c>
      <c r="AP218" s="565">
        <v>25143.840000000004</v>
      </c>
      <c r="AQ218" s="512" t="s">
        <v>285</v>
      </c>
      <c r="AR218" s="565">
        <v>1800</v>
      </c>
      <c r="AS218" s="512" t="s">
        <v>285</v>
      </c>
      <c r="AT218" s="565">
        <v>2000</v>
      </c>
      <c r="AU218" s="512"/>
      <c r="AV218" s="565">
        <v>0</v>
      </c>
      <c r="AW218" s="512" t="s">
        <v>285</v>
      </c>
      <c r="AX218" s="565">
        <v>17.88</v>
      </c>
      <c r="AY218" s="512" t="s">
        <v>285</v>
      </c>
      <c r="AZ218" s="565">
        <v>54.96</v>
      </c>
      <c r="BA218" s="512" t="s">
        <v>285</v>
      </c>
      <c r="BB218" s="565">
        <v>185.83817715225001</v>
      </c>
      <c r="BC218" s="512" t="s">
        <v>285</v>
      </c>
      <c r="BD218" s="565">
        <v>230.85487845</v>
      </c>
      <c r="BE218" s="512" t="s">
        <v>285</v>
      </c>
      <c r="BF218" s="565">
        <v>72</v>
      </c>
      <c r="BG218" s="512">
        <v>500</v>
      </c>
      <c r="BH218" s="789" t="s">
        <v>1063</v>
      </c>
    </row>
    <row r="219" spans="1:60" ht="28.5">
      <c r="A219" s="712">
        <v>140</v>
      </c>
      <c r="B219" s="535" t="s">
        <v>867</v>
      </c>
      <c r="C219" s="617" t="s">
        <v>1230</v>
      </c>
      <c r="D219" s="725" t="s">
        <v>1234</v>
      </c>
      <c r="E219" s="705" t="s">
        <v>439</v>
      </c>
      <c r="F219" s="559">
        <v>80</v>
      </c>
      <c r="G219" s="560" t="s">
        <v>1063</v>
      </c>
      <c r="H219" s="560">
        <v>1</v>
      </c>
      <c r="I219" s="561">
        <v>113721.61499999999</v>
      </c>
      <c r="J219" s="707">
        <v>2017</v>
      </c>
      <c r="K219" s="562">
        <v>7</v>
      </c>
      <c r="L219" s="563">
        <v>1.4999999999999999E-2</v>
      </c>
      <c r="M219" s="513">
        <v>1705.8242249999998</v>
      </c>
      <c r="N219" s="714"/>
      <c r="O219" s="513">
        <v>0</v>
      </c>
      <c r="P219" s="707"/>
      <c r="Q219" s="513">
        <v>0</v>
      </c>
      <c r="R219" s="714"/>
      <c r="S219" s="513">
        <v>0</v>
      </c>
      <c r="T219" s="513"/>
      <c r="U219" s="512"/>
      <c r="V219" s="513">
        <v>0</v>
      </c>
      <c r="W219" s="513">
        <v>115427.43922499999</v>
      </c>
      <c r="X219" s="513">
        <v>3809.1054944249995</v>
      </c>
      <c r="Y219" s="513">
        <v>119236.544719425</v>
      </c>
      <c r="Z219" s="513">
        <v>46.869710974616744</v>
      </c>
      <c r="AA219" s="513">
        <v>6749.238380344812</v>
      </c>
      <c r="AB219" s="513">
        <v>40443.279824163437</v>
      </c>
      <c r="AC219" s="513">
        <v>11542.7439225</v>
      </c>
      <c r="AD219" s="513">
        <v>177971.80684643326</v>
      </c>
      <c r="AE219" t="s">
        <v>1063</v>
      </c>
      <c r="AF219" s="564" t="s">
        <v>216</v>
      </c>
      <c r="AG219" s="513">
        <v>6319.5368701295247</v>
      </c>
      <c r="AH219" s="513">
        <v>0</v>
      </c>
      <c r="AI219" s="564" t="s">
        <v>287</v>
      </c>
      <c r="AJ219" s="513">
        <v>0</v>
      </c>
      <c r="AK219" s="564" t="s">
        <v>285</v>
      </c>
      <c r="AL219" s="513">
        <v>1728.9298984316627</v>
      </c>
      <c r="AM219" s="564" t="s">
        <v>288</v>
      </c>
      <c r="AN219" s="513">
        <v>2389.44</v>
      </c>
      <c r="AO219" s="707">
        <v>6</v>
      </c>
      <c r="AP219" s="565">
        <v>25143.840000000004</v>
      </c>
      <c r="AQ219" s="512" t="s">
        <v>285</v>
      </c>
      <c r="AR219" s="565">
        <v>1800</v>
      </c>
      <c r="AS219" s="512" t="s">
        <v>285</v>
      </c>
      <c r="AT219" s="565">
        <v>2000</v>
      </c>
      <c r="AU219" s="512"/>
      <c r="AV219" s="565">
        <v>0</v>
      </c>
      <c r="AW219" s="512" t="s">
        <v>285</v>
      </c>
      <c r="AX219" s="565">
        <v>17.88</v>
      </c>
      <c r="AY219" s="512" t="s">
        <v>285</v>
      </c>
      <c r="AZ219" s="565">
        <v>54.96</v>
      </c>
      <c r="BA219" s="512" t="s">
        <v>285</v>
      </c>
      <c r="BB219" s="565">
        <v>185.83817715225001</v>
      </c>
      <c r="BC219" s="512" t="s">
        <v>285</v>
      </c>
      <c r="BD219" s="565">
        <v>230.85487845</v>
      </c>
      <c r="BE219" s="512" t="s">
        <v>285</v>
      </c>
      <c r="BF219" s="565">
        <v>72</v>
      </c>
      <c r="BG219" s="512">
        <v>500</v>
      </c>
      <c r="BH219" s="789" t="s">
        <v>1063</v>
      </c>
    </row>
    <row r="220" spans="1:60" ht="28.5">
      <c r="A220" s="712">
        <v>140</v>
      </c>
      <c r="B220" s="535" t="s">
        <v>867</v>
      </c>
      <c r="C220" s="617" t="s">
        <v>1230</v>
      </c>
      <c r="D220" s="725" t="s">
        <v>1234</v>
      </c>
      <c r="E220" s="705" t="s">
        <v>439</v>
      </c>
      <c r="F220" s="559">
        <v>80</v>
      </c>
      <c r="G220" s="560" t="s">
        <v>1063</v>
      </c>
      <c r="H220" s="560">
        <v>1</v>
      </c>
      <c r="I220" s="561">
        <v>113721.61499999999</v>
      </c>
      <c r="J220" s="707">
        <v>2017</v>
      </c>
      <c r="K220" s="562">
        <v>7</v>
      </c>
      <c r="L220" s="563">
        <v>1.4999999999999999E-2</v>
      </c>
      <c r="M220" s="513">
        <v>1705.8242249999998</v>
      </c>
      <c r="N220" s="714"/>
      <c r="O220" s="513">
        <v>0</v>
      </c>
      <c r="P220" s="707"/>
      <c r="Q220" s="513">
        <v>0</v>
      </c>
      <c r="R220" s="714"/>
      <c r="S220" s="513">
        <v>0</v>
      </c>
      <c r="T220" s="513"/>
      <c r="U220" s="512"/>
      <c r="V220" s="513">
        <v>0</v>
      </c>
      <c r="W220" s="513">
        <v>115427.43922499999</v>
      </c>
      <c r="X220" s="513">
        <v>3809.1054944249995</v>
      </c>
      <c r="Y220" s="513">
        <v>119236.544719425</v>
      </c>
      <c r="Z220" s="513">
        <v>46.869710974616744</v>
      </c>
      <c r="AA220" s="513">
        <v>6749.238380344812</v>
      </c>
      <c r="AB220" s="513">
        <v>40443.279824163437</v>
      </c>
      <c r="AC220" s="513">
        <v>11542.7439225</v>
      </c>
      <c r="AD220" s="513">
        <v>177971.80684643326</v>
      </c>
      <c r="AE220" t="s">
        <v>1063</v>
      </c>
      <c r="AF220" s="564" t="s">
        <v>216</v>
      </c>
      <c r="AG220" s="513">
        <v>6319.5368701295247</v>
      </c>
      <c r="AH220" s="513">
        <v>0</v>
      </c>
      <c r="AI220" s="564" t="s">
        <v>287</v>
      </c>
      <c r="AJ220" s="513">
        <v>0</v>
      </c>
      <c r="AK220" s="564" t="s">
        <v>285</v>
      </c>
      <c r="AL220" s="513">
        <v>1728.9298984316627</v>
      </c>
      <c r="AM220" s="564" t="s">
        <v>288</v>
      </c>
      <c r="AN220" s="513">
        <v>2389.44</v>
      </c>
      <c r="AO220" s="707">
        <v>6</v>
      </c>
      <c r="AP220" s="565">
        <v>25143.840000000004</v>
      </c>
      <c r="AQ220" s="512" t="s">
        <v>285</v>
      </c>
      <c r="AR220" s="565">
        <v>1800</v>
      </c>
      <c r="AS220" s="512" t="s">
        <v>285</v>
      </c>
      <c r="AT220" s="565">
        <v>2000</v>
      </c>
      <c r="AU220" s="512"/>
      <c r="AV220" s="565">
        <v>0</v>
      </c>
      <c r="AW220" s="512" t="s">
        <v>285</v>
      </c>
      <c r="AX220" s="565">
        <v>17.88</v>
      </c>
      <c r="AY220" s="512" t="s">
        <v>285</v>
      </c>
      <c r="AZ220" s="565">
        <v>54.96</v>
      </c>
      <c r="BA220" s="512" t="s">
        <v>285</v>
      </c>
      <c r="BB220" s="565">
        <v>185.83817715225001</v>
      </c>
      <c r="BC220" s="512" t="s">
        <v>285</v>
      </c>
      <c r="BD220" s="565">
        <v>230.85487845</v>
      </c>
      <c r="BE220" s="512" t="s">
        <v>285</v>
      </c>
      <c r="BF220" s="565">
        <v>72</v>
      </c>
      <c r="BG220" s="512">
        <v>500</v>
      </c>
      <c r="BH220" s="789" t="s">
        <v>1063</v>
      </c>
    </row>
    <row r="221" spans="1:60" ht="28.5">
      <c r="A221" s="712">
        <v>105</v>
      </c>
      <c r="B221" s="535" t="s">
        <v>869</v>
      </c>
      <c r="C221" s="617" t="s">
        <v>1230</v>
      </c>
      <c r="D221" s="706" t="s">
        <v>810</v>
      </c>
      <c r="E221" s="702" t="s">
        <v>702</v>
      </c>
      <c r="F221" s="559">
        <v>170</v>
      </c>
      <c r="G221" s="560" t="s">
        <v>702</v>
      </c>
      <c r="H221" s="560">
        <v>0.76070368205727645</v>
      </c>
      <c r="I221" s="561">
        <v>86508.451259999987</v>
      </c>
      <c r="J221" s="707">
        <v>2021</v>
      </c>
      <c r="K221" s="562">
        <v>3</v>
      </c>
      <c r="L221" s="563">
        <v>0</v>
      </c>
      <c r="M221" s="513">
        <v>0</v>
      </c>
      <c r="N221" s="714"/>
      <c r="O221" s="513">
        <v>0</v>
      </c>
      <c r="P221" s="707"/>
      <c r="Q221" s="513">
        <v>0</v>
      </c>
      <c r="R221" s="707"/>
      <c r="S221" s="513">
        <v>0</v>
      </c>
      <c r="T221" s="513"/>
      <c r="U221" s="512"/>
      <c r="V221" s="513">
        <v>0</v>
      </c>
      <c r="W221" s="513">
        <v>86508.451259999987</v>
      </c>
      <c r="X221" s="513">
        <v>2854.7788915799997</v>
      </c>
      <c r="Y221" s="513">
        <v>89363.230151579992</v>
      </c>
      <c r="Z221" s="513">
        <v>35.127055877193392</v>
      </c>
      <c r="AA221" s="952"/>
      <c r="AB221" s="513">
        <v>36361.193706181417</v>
      </c>
      <c r="AC221" s="513">
        <v>8650.8451259999983</v>
      </c>
      <c r="AD221" s="513">
        <v>134375.2689837614</v>
      </c>
      <c r="AE221" t="s">
        <v>702</v>
      </c>
      <c r="AF221" s="564" t="s">
        <v>289</v>
      </c>
      <c r="AG221" s="513">
        <v>0</v>
      </c>
      <c r="AH221" s="513">
        <v>9159.7310905369486</v>
      </c>
      <c r="AI221" s="564" t="s">
        <v>285</v>
      </c>
      <c r="AJ221" s="513">
        <v>5540.5202693979591</v>
      </c>
      <c r="AK221" s="564" t="s">
        <v>285</v>
      </c>
      <c r="AL221" s="513">
        <v>1295.76683719791</v>
      </c>
      <c r="AM221" s="564" t="s">
        <v>286</v>
      </c>
      <c r="AN221" s="513">
        <v>228</v>
      </c>
      <c r="AO221" s="707">
        <v>4</v>
      </c>
      <c r="AP221" s="565">
        <v>15680.04</v>
      </c>
      <c r="AQ221" s="512" t="s">
        <v>287</v>
      </c>
      <c r="AR221" s="565">
        <v>0</v>
      </c>
      <c r="AS221" s="512"/>
      <c r="AT221" s="565">
        <v>0</v>
      </c>
      <c r="AU221" s="512" t="s">
        <v>285</v>
      </c>
      <c r="AV221" s="565">
        <v>4000</v>
      </c>
      <c r="AW221" s="512" t="s">
        <v>285</v>
      </c>
      <c r="AX221" s="565">
        <v>17.88</v>
      </c>
      <c r="AY221" s="512" t="s">
        <v>285</v>
      </c>
      <c r="AZ221" s="565">
        <v>54.96</v>
      </c>
      <c r="BA221" s="512" t="s">
        <v>285</v>
      </c>
      <c r="BB221" s="565">
        <v>139.27860652859999</v>
      </c>
      <c r="BC221" s="512" t="s">
        <v>285</v>
      </c>
      <c r="BD221" s="565">
        <v>173.01690251999997</v>
      </c>
      <c r="BE221" s="512" t="s">
        <v>285</v>
      </c>
      <c r="BF221" s="565">
        <v>72</v>
      </c>
      <c r="BG221" s="731"/>
      <c r="BH221" s="789" t="s">
        <v>702</v>
      </c>
    </row>
    <row r="222" spans="1:60" ht="28.5">
      <c r="A222" s="712">
        <v>161</v>
      </c>
      <c r="B222" s="535" t="s">
        <v>868</v>
      </c>
      <c r="C222" s="617" t="s">
        <v>711</v>
      </c>
      <c r="D222" s="725" t="s">
        <v>1234</v>
      </c>
      <c r="E222" s="705" t="s">
        <v>1298</v>
      </c>
      <c r="F222" s="559">
        <v>80</v>
      </c>
      <c r="G222" s="560" t="s">
        <v>1063</v>
      </c>
      <c r="H222" s="560">
        <v>1</v>
      </c>
      <c r="I222" s="561">
        <v>113721.61499999999</v>
      </c>
      <c r="J222" s="559">
        <v>2023</v>
      </c>
      <c r="K222" s="562">
        <v>1</v>
      </c>
      <c r="L222" s="563">
        <v>0</v>
      </c>
      <c r="M222" s="513">
        <v>0</v>
      </c>
      <c r="N222" s="714">
        <v>0.02</v>
      </c>
      <c r="O222" s="513">
        <v>2274.4322999999999</v>
      </c>
      <c r="P222" s="707"/>
      <c r="Q222" s="513"/>
      <c r="R222" s="707"/>
      <c r="S222" s="513"/>
      <c r="T222" s="513"/>
      <c r="U222" s="512"/>
      <c r="V222" s="513"/>
      <c r="W222" s="513">
        <v>115996.04729999999</v>
      </c>
      <c r="X222" s="513">
        <v>3827.8695608999997</v>
      </c>
      <c r="Y222" s="513">
        <v>119823.91686089999</v>
      </c>
      <c r="Z222" s="513">
        <v>47.100596250353767</v>
      </c>
      <c r="AA222" s="513">
        <v>6782.4858600509433</v>
      </c>
      <c r="AB222" s="513">
        <v>31021.180118863751</v>
      </c>
      <c r="AC222" s="513">
        <v>11599.604729999999</v>
      </c>
      <c r="AD222" s="513">
        <v>169227.18756981468</v>
      </c>
      <c r="AE222" t="s">
        <v>1063</v>
      </c>
      <c r="AF222" s="564" t="s">
        <v>216</v>
      </c>
      <c r="AG222" s="513">
        <v>6350.6675936276997</v>
      </c>
      <c r="AH222" s="513">
        <v>0</v>
      </c>
      <c r="AI222" s="564" t="s">
        <v>287</v>
      </c>
      <c r="AJ222" s="513">
        <v>0</v>
      </c>
      <c r="AK222" s="564" t="s">
        <v>285</v>
      </c>
      <c r="AL222" s="513">
        <v>1737.4467944830499</v>
      </c>
      <c r="AM222" s="564" t="s">
        <v>288</v>
      </c>
      <c r="AN222" s="513">
        <v>2389.44</v>
      </c>
      <c r="AO222" s="707">
        <v>4</v>
      </c>
      <c r="AP222" s="565">
        <v>15680.04</v>
      </c>
      <c r="AQ222" s="512" t="s">
        <v>285</v>
      </c>
      <c r="AR222" s="565">
        <v>1800</v>
      </c>
      <c r="AS222" s="512" t="s">
        <v>285</v>
      </c>
      <c r="AT222" s="565">
        <v>2000</v>
      </c>
      <c r="AU222" s="512"/>
      <c r="AV222" s="565">
        <v>0</v>
      </c>
      <c r="AW222" s="512" t="s">
        <v>285</v>
      </c>
      <c r="AX222" s="565">
        <v>17.88</v>
      </c>
      <c r="AY222" s="512" t="s">
        <v>285</v>
      </c>
      <c r="AZ222" s="565">
        <v>54.96</v>
      </c>
      <c r="BA222" s="512" t="s">
        <v>285</v>
      </c>
      <c r="BB222" s="565">
        <v>186.753636153</v>
      </c>
      <c r="BC222" s="512" t="s">
        <v>285</v>
      </c>
      <c r="BD222" s="565">
        <v>231.99209459999997</v>
      </c>
      <c r="BE222" s="512" t="s">
        <v>285</v>
      </c>
      <c r="BF222" s="565">
        <v>72</v>
      </c>
      <c r="BG222" s="512">
        <v>500</v>
      </c>
      <c r="BH222" s="1" t="s">
        <v>1063</v>
      </c>
    </row>
    <row r="223" spans="1:60" ht="28.5">
      <c r="A223" s="712">
        <v>162</v>
      </c>
      <c r="B223" s="535" t="s">
        <v>868</v>
      </c>
      <c r="C223" s="617" t="s">
        <v>711</v>
      </c>
      <c r="D223" s="725" t="s">
        <v>1234</v>
      </c>
      <c r="E223" s="705" t="s">
        <v>1298</v>
      </c>
      <c r="F223" s="559">
        <v>80</v>
      </c>
      <c r="G223" s="560" t="s">
        <v>1063</v>
      </c>
      <c r="H223" s="560">
        <v>1</v>
      </c>
      <c r="I223" s="561">
        <v>113721.61499999999</v>
      </c>
      <c r="J223" s="559">
        <v>2023</v>
      </c>
      <c r="K223" s="562">
        <v>1</v>
      </c>
      <c r="L223" s="563">
        <v>0</v>
      </c>
      <c r="M223" s="513">
        <v>0</v>
      </c>
      <c r="N223" s="714"/>
      <c r="O223" s="513">
        <v>0</v>
      </c>
      <c r="P223" s="707"/>
      <c r="Q223" s="513"/>
      <c r="R223" s="707"/>
      <c r="S223" s="513"/>
      <c r="T223" s="513"/>
      <c r="U223" s="512"/>
      <c r="V223" s="513"/>
      <c r="W223" s="513">
        <v>113721.61499999999</v>
      </c>
      <c r="X223" s="513">
        <v>3752.8132949999995</v>
      </c>
      <c r="Y223" s="513">
        <v>117474.42829499999</v>
      </c>
      <c r="Z223" s="513">
        <v>46.177055147405653</v>
      </c>
      <c r="AA223" s="513">
        <v>6649.4959412264134</v>
      </c>
      <c r="AB223" s="513">
        <v>37667.738940062496</v>
      </c>
      <c r="AC223" s="513">
        <v>11372.1615</v>
      </c>
      <c r="AD223" s="513">
        <v>173163.82467628887</v>
      </c>
      <c r="AE223" t="s">
        <v>1063</v>
      </c>
      <c r="AF223" s="564" t="s">
        <v>216</v>
      </c>
      <c r="AG223" s="513">
        <v>6226.1446996349996</v>
      </c>
      <c r="AH223" s="513">
        <v>0</v>
      </c>
      <c r="AI223" s="564" t="s">
        <v>287</v>
      </c>
      <c r="AJ223" s="513">
        <v>0</v>
      </c>
      <c r="AK223" s="564" t="s">
        <v>285</v>
      </c>
      <c r="AL223" s="513">
        <v>1703.3792102774999</v>
      </c>
      <c r="AM223" s="564" t="s">
        <v>288</v>
      </c>
      <c r="AN223" s="513">
        <v>2389.44</v>
      </c>
      <c r="AO223" s="707">
        <v>5</v>
      </c>
      <c r="AP223" s="565">
        <v>22493.4</v>
      </c>
      <c r="AQ223" s="512" t="s">
        <v>285</v>
      </c>
      <c r="AR223" s="565">
        <v>1800</v>
      </c>
      <c r="AS223" s="512" t="s">
        <v>285</v>
      </c>
      <c r="AT223" s="565">
        <v>2000</v>
      </c>
      <c r="AU223" s="512"/>
      <c r="AV223" s="565">
        <v>0</v>
      </c>
      <c r="AW223" s="512" t="s">
        <v>285</v>
      </c>
      <c r="AX223" s="565">
        <v>17.88</v>
      </c>
      <c r="AY223" s="512" t="s">
        <v>285</v>
      </c>
      <c r="AZ223" s="565">
        <v>54.96</v>
      </c>
      <c r="BA223" s="512" t="s">
        <v>285</v>
      </c>
      <c r="BB223" s="565">
        <v>183.09180014999998</v>
      </c>
      <c r="BC223" s="512" t="s">
        <v>285</v>
      </c>
      <c r="BD223" s="565">
        <v>227.44323</v>
      </c>
      <c r="BE223" s="512" t="s">
        <v>285</v>
      </c>
      <c r="BF223" s="565">
        <v>72</v>
      </c>
      <c r="BG223" s="512">
        <v>500</v>
      </c>
      <c r="BH223" s="1" t="s">
        <v>1063</v>
      </c>
    </row>
    <row r="224" spans="1:60" ht="28.5">
      <c r="A224" s="712">
        <v>163</v>
      </c>
      <c r="B224" s="535" t="s">
        <v>868</v>
      </c>
      <c r="C224" s="617" t="s">
        <v>711</v>
      </c>
      <c r="D224" s="725" t="s">
        <v>1234</v>
      </c>
      <c r="E224" s="705" t="s">
        <v>1298</v>
      </c>
      <c r="F224" s="559">
        <v>80</v>
      </c>
      <c r="G224" s="560" t="s">
        <v>1063</v>
      </c>
      <c r="H224" s="560">
        <v>1</v>
      </c>
      <c r="I224" s="561">
        <v>113721.61499999999</v>
      </c>
      <c r="J224" s="559">
        <v>2023</v>
      </c>
      <c r="K224" s="562">
        <v>1</v>
      </c>
      <c r="L224" s="563">
        <v>0</v>
      </c>
      <c r="M224" s="513">
        <v>0</v>
      </c>
      <c r="N224" s="714">
        <v>0.04</v>
      </c>
      <c r="O224" s="513">
        <v>4548.8645999999999</v>
      </c>
      <c r="P224" s="707"/>
      <c r="Q224" s="513"/>
      <c r="R224" s="707"/>
      <c r="S224" s="513"/>
      <c r="T224" s="513"/>
      <c r="U224" s="512"/>
      <c r="V224" s="513"/>
      <c r="W224" s="513">
        <v>118270.47959999999</v>
      </c>
      <c r="X224" s="513">
        <v>3902.9258267999994</v>
      </c>
      <c r="Y224" s="513">
        <v>122173.40542679999</v>
      </c>
      <c r="Z224" s="513">
        <v>48.024137353301882</v>
      </c>
      <c r="AA224" s="513">
        <v>6915.4757788754705</v>
      </c>
      <c r="AB224" s="513">
        <v>40651.781297664995</v>
      </c>
      <c r="AC224" s="513">
        <v>11827.04796</v>
      </c>
      <c r="AD224" s="513">
        <v>181567.71046334045</v>
      </c>
      <c r="AE224" t="s">
        <v>1063</v>
      </c>
      <c r="AF224" s="564" t="s">
        <v>216</v>
      </c>
      <c r="AG224" s="513">
        <v>6475.1904876203989</v>
      </c>
      <c r="AH224" s="513">
        <v>0</v>
      </c>
      <c r="AI224" s="564" t="s">
        <v>287</v>
      </c>
      <c r="AJ224" s="513">
        <v>0</v>
      </c>
      <c r="AK224" s="564" t="s">
        <v>285</v>
      </c>
      <c r="AL224" s="513">
        <v>1771.5143786885999</v>
      </c>
      <c r="AM224" s="564" t="s">
        <v>288</v>
      </c>
      <c r="AN224" s="513">
        <v>2389.44</v>
      </c>
      <c r="AO224" s="707">
        <v>6</v>
      </c>
      <c r="AP224" s="565">
        <v>25143.840000000004</v>
      </c>
      <c r="AQ224" s="512" t="s">
        <v>285</v>
      </c>
      <c r="AR224" s="565">
        <v>1800</v>
      </c>
      <c r="AS224" s="512" t="s">
        <v>285</v>
      </c>
      <c r="AT224" s="565">
        <v>2000</v>
      </c>
      <c r="AU224" s="512"/>
      <c r="AV224" s="565">
        <v>0</v>
      </c>
      <c r="AW224" s="512" t="s">
        <v>285</v>
      </c>
      <c r="AX224" s="565">
        <v>17.88</v>
      </c>
      <c r="AY224" s="512" t="s">
        <v>285</v>
      </c>
      <c r="AZ224" s="565">
        <v>54.96</v>
      </c>
      <c r="BA224" s="512" t="s">
        <v>285</v>
      </c>
      <c r="BB224" s="565">
        <v>190.41547215599999</v>
      </c>
      <c r="BC224" s="512" t="s">
        <v>285</v>
      </c>
      <c r="BD224" s="565">
        <v>236.54095919999997</v>
      </c>
      <c r="BE224" s="512" t="s">
        <v>285</v>
      </c>
      <c r="BF224" s="565">
        <v>72</v>
      </c>
      <c r="BG224" s="512">
        <v>500</v>
      </c>
      <c r="BH224" s="1" t="s">
        <v>1063</v>
      </c>
    </row>
    <row r="225" spans="1:60" ht="28.5">
      <c r="A225" s="712">
        <v>164</v>
      </c>
      <c r="B225" s="535"/>
      <c r="C225" s="617" t="s">
        <v>711</v>
      </c>
      <c r="D225" s="725" t="s">
        <v>1234</v>
      </c>
      <c r="E225" s="705" t="s">
        <v>1298</v>
      </c>
      <c r="F225" s="559">
        <v>80</v>
      </c>
      <c r="G225" s="560" t="s">
        <v>1063</v>
      </c>
      <c r="H225" s="560">
        <v>1</v>
      </c>
      <c r="I225" s="561">
        <v>113721.61499999999</v>
      </c>
      <c r="J225" s="559">
        <v>2023</v>
      </c>
      <c r="K225" s="562">
        <v>1</v>
      </c>
      <c r="L225" s="563">
        <v>0</v>
      </c>
      <c r="M225" s="513">
        <v>0</v>
      </c>
      <c r="N225" s="714"/>
      <c r="O225" s="513">
        <v>0</v>
      </c>
      <c r="P225" s="707"/>
      <c r="Q225" s="513"/>
      <c r="R225" s="707"/>
      <c r="S225" s="513"/>
      <c r="T225" s="513"/>
      <c r="U225" s="512"/>
      <c r="V225" s="513"/>
      <c r="W225" s="513">
        <v>113721.61499999999</v>
      </c>
      <c r="X225" s="513">
        <v>3752.8132949999995</v>
      </c>
      <c r="Y225" s="513">
        <v>117474.42829499999</v>
      </c>
      <c r="Z225" s="513">
        <v>46.177055147405653</v>
      </c>
      <c r="AA225" s="513">
        <v>6649.4959412264134</v>
      </c>
      <c r="AB225" s="513">
        <v>37667.738940062496</v>
      </c>
      <c r="AC225" s="513">
        <v>11372.1615</v>
      </c>
      <c r="AD225" s="513">
        <v>173163.82467628887</v>
      </c>
      <c r="AE225" t="s">
        <v>1063</v>
      </c>
      <c r="AF225" s="564" t="s">
        <v>216</v>
      </c>
      <c r="AG225" s="513">
        <v>6226.1446996349996</v>
      </c>
      <c r="AH225" s="513">
        <v>0</v>
      </c>
      <c r="AI225" s="564" t="s">
        <v>287</v>
      </c>
      <c r="AJ225" s="513">
        <v>0</v>
      </c>
      <c r="AK225" s="564" t="s">
        <v>285</v>
      </c>
      <c r="AL225" s="513">
        <v>1703.3792102774999</v>
      </c>
      <c r="AM225" s="564" t="s">
        <v>288</v>
      </c>
      <c r="AN225" s="513">
        <v>2389.44</v>
      </c>
      <c r="AO225" s="707">
        <v>5</v>
      </c>
      <c r="AP225" s="565">
        <v>22493.4</v>
      </c>
      <c r="AQ225" s="512" t="s">
        <v>285</v>
      </c>
      <c r="AR225" s="565">
        <v>1800</v>
      </c>
      <c r="AS225" s="512" t="s">
        <v>285</v>
      </c>
      <c r="AT225" s="565">
        <v>2000</v>
      </c>
      <c r="AU225" s="512"/>
      <c r="AV225" s="565">
        <v>0</v>
      </c>
      <c r="AW225" s="512" t="s">
        <v>285</v>
      </c>
      <c r="AX225" s="565">
        <v>17.88</v>
      </c>
      <c r="AY225" s="512" t="s">
        <v>285</v>
      </c>
      <c r="AZ225" s="565">
        <v>54.96</v>
      </c>
      <c r="BA225" s="512" t="s">
        <v>285</v>
      </c>
      <c r="BB225" s="565">
        <v>183.09180014999998</v>
      </c>
      <c r="BC225" s="512" t="s">
        <v>285</v>
      </c>
      <c r="BD225" s="565">
        <v>227.44323</v>
      </c>
      <c r="BE225" s="512" t="s">
        <v>285</v>
      </c>
      <c r="BF225" s="565">
        <v>72</v>
      </c>
      <c r="BG225" s="512">
        <v>500</v>
      </c>
      <c r="BH225" s="1" t="s">
        <v>1063</v>
      </c>
    </row>
    <row r="226" spans="1:60" ht="28.5">
      <c r="A226" s="712">
        <v>165</v>
      </c>
      <c r="B226" s="535"/>
      <c r="C226" s="617" t="s">
        <v>711</v>
      </c>
      <c r="D226" s="725" t="s">
        <v>1234</v>
      </c>
      <c r="E226" s="705" t="s">
        <v>1298</v>
      </c>
      <c r="F226" s="559">
        <v>80</v>
      </c>
      <c r="G226" s="560" t="s">
        <v>1063</v>
      </c>
      <c r="H226" s="560">
        <v>1</v>
      </c>
      <c r="I226" s="561">
        <v>113721.61499999999</v>
      </c>
      <c r="J226" s="559">
        <v>2023</v>
      </c>
      <c r="K226" s="562">
        <v>1</v>
      </c>
      <c r="L226" s="563">
        <v>0</v>
      </c>
      <c r="M226" s="513">
        <v>0</v>
      </c>
      <c r="N226" s="714">
        <v>0.02</v>
      </c>
      <c r="O226" s="513">
        <v>2274.4322999999999</v>
      </c>
      <c r="P226" s="707"/>
      <c r="Q226" s="513"/>
      <c r="R226" s="707"/>
      <c r="S226" s="513"/>
      <c r="T226" s="513"/>
      <c r="U226" s="512"/>
      <c r="V226" s="513"/>
      <c r="W226" s="513">
        <v>115996.04729999999</v>
      </c>
      <c r="X226" s="513">
        <v>3827.8695608999997</v>
      </c>
      <c r="Y226" s="513">
        <v>119823.91686089999</v>
      </c>
      <c r="Z226" s="513">
        <v>47.100596250353767</v>
      </c>
      <c r="AA226" s="513">
        <v>6782.4858600509433</v>
      </c>
      <c r="AB226" s="513">
        <v>37834.540118863748</v>
      </c>
      <c r="AC226" s="513">
        <v>11599.604729999999</v>
      </c>
      <c r="AD226" s="513">
        <v>176040.54756981469</v>
      </c>
      <c r="AE226" t="s">
        <v>1063</v>
      </c>
      <c r="AF226" s="564" t="s">
        <v>216</v>
      </c>
      <c r="AG226" s="513">
        <v>6350.6675936276997</v>
      </c>
      <c r="AH226" s="513">
        <v>0</v>
      </c>
      <c r="AI226" s="564" t="s">
        <v>287</v>
      </c>
      <c r="AJ226" s="513">
        <v>0</v>
      </c>
      <c r="AK226" s="564" t="s">
        <v>285</v>
      </c>
      <c r="AL226" s="513">
        <v>1737.4467944830499</v>
      </c>
      <c r="AM226" s="564" t="s">
        <v>288</v>
      </c>
      <c r="AN226" s="513">
        <v>2389.44</v>
      </c>
      <c r="AO226" s="707">
        <v>5</v>
      </c>
      <c r="AP226" s="565">
        <v>22493.4</v>
      </c>
      <c r="AQ226" s="512" t="s">
        <v>285</v>
      </c>
      <c r="AR226" s="565">
        <v>1800</v>
      </c>
      <c r="AS226" s="512" t="s">
        <v>285</v>
      </c>
      <c r="AT226" s="565">
        <v>2000</v>
      </c>
      <c r="AU226" s="512"/>
      <c r="AV226" s="565">
        <v>0</v>
      </c>
      <c r="AW226" s="512" t="s">
        <v>285</v>
      </c>
      <c r="AX226" s="565">
        <v>17.88</v>
      </c>
      <c r="AY226" s="512" t="s">
        <v>285</v>
      </c>
      <c r="AZ226" s="565">
        <v>54.96</v>
      </c>
      <c r="BA226" s="512" t="s">
        <v>285</v>
      </c>
      <c r="BB226" s="565">
        <v>186.753636153</v>
      </c>
      <c r="BC226" s="512" t="s">
        <v>285</v>
      </c>
      <c r="BD226" s="565">
        <v>231.99209459999997</v>
      </c>
      <c r="BE226" s="512" t="s">
        <v>285</v>
      </c>
      <c r="BF226" s="565">
        <v>72</v>
      </c>
      <c r="BG226" s="512">
        <v>500</v>
      </c>
      <c r="BH226" s="1" t="s">
        <v>1063</v>
      </c>
    </row>
    <row r="227" spans="1:60" ht="28.5">
      <c r="A227" s="712">
        <v>166</v>
      </c>
      <c r="B227" s="535"/>
      <c r="C227" s="617" t="s">
        <v>711</v>
      </c>
      <c r="D227" s="725" t="s">
        <v>1234</v>
      </c>
      <c r="E227" s="705" t="s">
        <v>1298</v>
      </c>
      <c r="F227" s="559">
        <v>80</v>
      </c>
      <c r="G227" s="560" t="s">
        <v>1063</v>
      </c>
      <c r="H227" s="560">
        <v>1</v>
      </c>
      <c r="I227" s="561">
        <v>113721.61499999999</v>
      </c>
      <c r="J227" s="559">
        <v>2023</v>
      </c>
      <c r="K227" s="562">
        <v>1</v>
      </c>
      <c r="L227" s="563">
        <v>0</v>
      </c>
      <c r="M227" s="513">
        <v>0</v>
      </c>
      <c r="N227" s="714"/>
      <c r="O227" s="513">
        <v>0</v>
      </c>
      <c r="P227" s="707"/>
      <c r="Q227" s="513"/>
      <c r="R227" s="707"/>
      <c r="S227" s="513"/>
      <c r="T227" s="513"/>
      <c r="U227" s="512"/>
      <c r="V227" s="513"/>
      <c r="W227" s="513">
        <v>113721.61499999999</v>
      </c>
      <c r="X227" s="513">
        <v>3752.8132949999995</v>
      </c>
      <c r="Y227" s="513">
        <v>117474.42829499999</v>
      </c>
      <c r="Z227" s="513">
        <v>46.177055147405653</v>
      </c>
      <c r="AA227" s="513">
        <v>6649.4959412264134</v>
      </c>
      <c r="AB227" s="513">
        <v>37667.738940062496</v>
      </c>
      <c r="AC227" s="513">
        <v>11372.1615</v>
      </c>
      <c r="AD227" s="513">
        <v>173163.82467628887</v>
      </c>
      <c r="AE227" t="s">
        <v>1063</v>
      </c>
      <c r="AF227" s="564" t="s">
        <v>216</v>
      </c>
      <c r="AG227" s="513">
        <v>6226.1446996349996</v>
      </c>
      <c r="AH227" s="513">
        <v>0</v>
      </c>
      <c r="AI227" s="564" t="s">
        <v>287</v>
      </c>
      <c r="AJ227" s="513">
        <v>0</v>
      </c>
      <c r="AK227" s="564" t="s">
        <v>285</v>
      </c>
      <c r="AL227" s="513">
        <v>1703.3792102774999</v>
      </c>
      <c r="AM227" s="564" t="s">
        <v>288</v>
      </c>
      <c r="AN227" s="513">
        <v>2389.44</v>
      </c>
      <c r="AO227" s="707">
        <v>5</v>
      </c>
      <c r="AP227" s="565">
        <v>22493.4</v>
      </c>
      <c r="AQ227" s="512" t="s">
        <v>285</v>
      </c>
      <c r="AR227" s="565">
        <v>1800</v>
      </c>
      <c r="AS227" s="512" t="s">
        <v>285</v>
      </c>
      <c r="AT227" s="565">
        <v>2000</v>
      </c>
      <c r="AU227" s="512"/>
      <c r="AV227" s="565">
        <v>0</v>
      </c>
      <c r="AW227" s="512" t="s">
        <v>285</v>
      </c>
      <c r="AX227" s="565">
        <v>17.88</v>
      </c>
      <c r="AY227" s="512" t="s">
        <v>285</v>
      </c>
      <c r="AZ227" s="565">
        <v>54.96</v>
      </c>
      <c r="BA227" s="512" t="s">
        <v>285</v>
      </c>
      <c r="BB227" s="565">
        <v>183.09180014999998</v>
      </c>
      <c r="BC227" s="512" t="s">
        <v>285</v>
      </c>
      <c r="BD227" s="565">
        <v>227.44323</v>
      </c>
      <c r="BE227" s="512" t="s">
        <v>285</v>
      </c>
      <c r="BF227" s="565">
        <v>72</v>
      </c>
      <c r="BG227" s="512">
        <v>500</v>
      </c>
      <c r="BH227" s="1" t="s">
        <v>1063</v>
      </c>
    </row>
    <row r="228" spans="1:60" ht="28.5">
      <c r="A228" s="712">
        <v>167</v>
      </c>
      <c r="B228" s="535"/>
      <c r="C228" s="617" t="s">
        <v>711</v>
      </c>
      <c r="D228" s="725" t="s">
        <v>1234</v>
      </c>
      <c r="E228" s="705" t="s">
        <v>1298</v>
      </c>
      <c r="F228" s="559">
        <v>80</v>
      </c>
      <c r="G228" s="560" t="s">
        <v>1063</v>
      </c>
      <c r="H228" s="560">
        <v>1</v>
      </c>
      <c r="I228" s="561">
        <v>113721.61499999999</v>
      </c>
      <c r="J228" s="559">
        <v>2023</v>
      </c>
      <c r="K228" s="562">
        <v>1</v>
      </c>
      <c r="L228" s="563">
        <v>0</v>
      </c>
      <c r="M228" s="513">
        <v>0</v>
      </c>
      <c r="N228" s="714">
        <v>0.04</v>
      </c>
      <c r="O228" s="513">
        <v>4548.8645999999999</v>
      </c>
      <c r="P228" s="707"/>
      <c r="Q228" s="513"/>
      <c r="R228" s="707"/>
      <c r="S228" s="513"/>
      <c r="T228" s="513"/>
      <c r="U228" s="512"/>
      <c r="V228" s="513"/>
      <c r="W228" s="513">
        <v>118270.47959999999</v>
      </c>
      <c r="X228" s="513">
        <v>3902.9258267999994</v>
      </c>
      <c r="Y228" s="513">
        <v>122173.40542679999</v>
      </c>
      <c r="Z228" s="513">
        <v>48.024137353301882</v>
      </c>
      <c r="AA228" s="513">
        <v>6915.4757788754705</v>
      </c>
      <c r="AB228" s="513">
        <v>38001.341297664992</v>
      </c>
      <c r="AC228" s="513">
        <v>11827.04796</v>
      </c>
      <c r="AD228" s="513">
        <v>178917.27046334045</v>
      </c>
      <c r="AE228" t="s">
        <v>1063</v>
      </c>
      <c r="AF228" s="564" t="s">
        <v>216</v>
      </c>
      <c r="AG228" s="513">
        <v>6475.1904876203989</v>
      </c>
      <c r="AH228" s="513">
        <v>0</v>
      </c>
      <c r="AI228" s="564" t="s">
        <v>287</v>
      </c>
      <c r="AJ228" s="513">
        <v>0</v>
      </c>
      <c r="AK228" s="564" t="s">
        <v>285</v>
      </c>
      <c r="AL228" s="513">
        <v>1771.5143786885999</v>
      </c>
      <c r="AM228" s="564" t="s">
        <v>288</v>
      </c>
      <c r="AN228" s="513">
        <v>2389.44</v>
      </c>
      <c r="AO228" s="707">
        <v>5</v>
      </c>
      <c r="AP228" s="565">
        <v>22493.4</v>
      </c>
      <c r="AQ228" s="512" t="s">
        <v>285</v>
      </c>
      <c r="AR228" s="565">
        <v>1800</v>
      </c>
      <c r="AS228" s="512" t="s">
        <v>285</v>
      </c>
      <c r="AT228" s="565">
        <v>2000</v>
      </c>
      <c r="AU228" s="512"/>
      <c r="AV228" s="565">
        <v>0</v>
      </c>
      <c r="AW228" s="512" t="s">
        <v>285</v>
      </c>
      <c r="AX228" s="565">
        <v>17.88</v>
      </c>
      <c r="AY228" s="512" t="s">
        <v>285</v>
      </c>
      <c r="AZ228" s="565">
        <v>54.96</v>
      </c>
      <c r="BA228" s="512" t="s">
        <v>285</v>
      </c>
      <c r="BB228" s="565">
        <v>190.41547215599999</v>
      </c>
      <c r="BC228" s="512" t="s">
        <v>285</v>
      </c>
      <c r="BD228" s="565">
        <v>236.54095919999997</v>
      </c>
      <c r="BE228" s="512" t="s">
        <v>285</v>
      </c>
      <c r="BF228" s="565">
        <v>72</v>
      </c>
      <c r="BG228" s="512">
        <v>500</v>
      </c>
      <c r="BH228" s="1" t="s">
        <v>1063</v>
      </c>
    </row>
    <row r="229" spans="1:60" ht="28.5">
      <c r="A229" s="712">
        <v>168</v>
      </c>
      <c r="B229" s="535"/>
      <c r="C229" s="617" t="s">
        <v>711</v>
      </c>
      <c r="D229" s="725" t="s">
        <v>1234</v>
      </c>
      <c r="E229" s="705" t="s">
        <v>1298</v>
      </c>
      <c r="F229" s="559">
        <v>80</v>
      </c>
      <c r="G229" s="560" t="s">
        <v>1063</v>
      </c>
      <c r="H229" s="560">
        <v>1</v>
      </c>
      <c r="I229" s="561">
        <v>113721.61499999999</v>
      </c>
      <c r="J229" s="559">
        <v>2023</v>
      </c>
      <c r="K229" s="562">
        <v>1</v>
      </c>
      <c r="L229" s="563">
        <v>0</v>
      </c>
      <c r="M229" s="513">
        <v>0</v>
      </c>
      <c r="N229" s="714"/>
      <c r="O229" s="513">
        <v>0</v>
      </c>
      <c r="P229" s="707"/>
      <c r="Q229" s="513"/>
      <c r="R229" s="707"/>
      <c r="S229" s="513"/>
      <c r="T229" s="513"/>
      <c r="U229" s="512"/>
      <c r="V229" s="513"/>
      <c r="W229" s="513">
        <v>113721.61499999999</v>
      </c>
      <c r="X229" s="513">
        <v>3752.8132949999995</v>
      </c>
      <c r="Y229" s="513">
        <v>117474.42829499999</v>
      </c>
      <c r="Z229" s="513">
        <v>46.177055147405653</v>
      </c>
      <c r="AA229" s="513">
        <v>6649.4959412264134</v>
      </c>
      <c r="AB229" s="513">
        <v>37667.738940062496</v>
      </c>
      <c r="AC229" s="513">
        <v>11372.1615</v>
      </c>
      <c r="AD229" s="513">
        <v>173163.82467628887</v>
      </c>
      <c r="AE229" t="s">
        <v>1063</v>
      </c>
      <c r="AF229" s="564" t="s">
        <v>216</v>
      </c>
      <c r="AG229" s="513">
        <v>6226.1446996349996</v>
      </c>
      <c r="AH229" s="513">
        <v>0</v>
      </c>
      <c r="AI229" s="564" t="s">
        <v>287</v>
      </c>
      <c r="AJ229" s="513">
        <v>0</v>
      </c>
      <c r="AK229" s="564" t="s">
        <v>285</v>
      </c>
      <c r="AL229" s="513">
        <v>1703.3792102774999</v>
      </c>
      <c r="AM229" s="564" t="s">
        <v>288</v>
      </c>
      <c r="AN229" s="513">
        <v>2389.44</v>
      </c>
      <c r="AO229" s="707">
        <v>5</v>
      </c>
      <c r="AP229" s="565">
        <v>22493.4</v>
      </c>
      <c r="AQ229" s="512" t="s">
        <v>285</v>
      </c>
      <c r="AR229" s="565">
        <v>1800</v>
      </c>
      <c r="AS229" s="512" t="s">
        <v>285</v>
      </c>
      <c r="AT229" s="565">
        <v>2000</v>
      </c>
      <c r="AU229" s="512"/>
      <c r="AV229" s="565">
        <v>0</v>
      </c>
      <c r="AW229" s="512" t="s">
        <v>285</v>
      </c>
      <c r="AX229" s="565">
        <v>17.88</v>
      </c>
      <c r="AY229" s="512" t="s">
        <v>285</v>
      </c>
      <c r="AZ229" s="565">
        <v>54.96</v>
      </c>
      <c r="BA229" s="512" t="s">
        <v>285</v>
      </c>
      <c r="BB229" s="565">
        <v>183.09180014999998</v>
      </c>
      <c r="BC229" s="512" t="s">
        <v>285</v>
      </c>
      <c r="BD229" s="565">
        <v>227.44323</v>
      </c>
      <c r="BE229" s="512" t="s">
        <v>285</v>
      </c>
      <c r="BF229" s="565">
        <v>72</v>
      </c>
      <c r="BG229" s="512">
        <v>500</v>
      </c>
      <c r="BH229" s="1" t="s">
        <v>1063</v>
      </c>
    </row>
    <row r="230" spans="1:60" ht="28.5">
      <c r="A230" s="712">
        <v>169</v>
      </c>
      <c r="B230" s="535"/>
      <c r="C230" s="617" t="s">
        <v>711</v>
      </c>
      <c r="D230" s="725" t="s">
        <v>1234</v>
      </c>
      <c r="E230" s="705" t="s">
        <v>1298</v>
      </c>
      <c r="F230" s="559">
        <v>80</v>
      </c>
      <c r="G230" s="560" t="s">
        <v>1063</v>
      </c>
      <c r="H230" s="560">
        <v>1</v>
      </c>
      <c r="I230" s="561">
        <v>113721.61499999999</v>
      </c>
      <c r="J230" s="559">
        <v>2023</v>
      </c>
      <c r="K230" s="562">
        <v>1</v>
      </c>
      <c r="L230" s="563">
        <v>0</v>
      </c>
      <c r="M230" s="513">
        <v>0</v>
      </c>
      <c r="N230" s="714">
        <v>0.02</v>
      </c>
      <c r="O230" s="513">
        <v>2274.4322999999999</v>
      </c>
      <c r="P230" s="707"/>
      <c r="Q230" s="513"/>
      <c r="R230" s="707"/>
      <c r="S230" s="513"/>
      <c r="T230" s="513"/>
      <c r="U230" s="512"/>
      <c r="V230" s="513"/>
      <c r="W230" s="513">
        <v>115996.04729999999</v>
      </c>
      <c r="X230" s="513">
        <v>3827.8695608999997</v>
      </c>
      <c r="Y230" s="513">
        <v>119823.91686089999</v>
      </c>
      <c r="Z230" s="513">
        <v>47.100596250353767</v>
      </c>
      <c r="AA230" s="513">
        <v>6782.4858600509433</v>
      </c>
      <c r="AB230" s="513">
        <v>37834.540118863748</v>
      </c>
      <c r="AC230" s="513">
        <v>11599.604729999999</v>
      </c>
      <c r="AD230" s="513">
        <v>176040.54756981469</v>
      </c>
      <c r="AE230" t="s">
        <v>1063</v>
      </c>
      <c r="AF230" s="564" t="s">
        <v>216</v>
      </c>
      <c r="AG230" s="513">
        <v>6350.6675936276997</v>
      </c>
      <c r="AH230" s="513">
        <v>0</v>
      </c>
      <c r="AI230" s="564" t="s">
        <v>287</v>
      </c>
      <c r="AJ230" s="513">
        <v>0</v>
      </c>
      <c r="AK230" s="564" t="s">
        <v>285</v>
      </c>
      <c r="AL230" s="513">
        <v>1737.4467944830499</v>
      </c>
      <c r="AM230" s="564" t="s">
        <v>288</v>
      </c>
      <c r="AN230" s="513">
        <v>2389.44</v>
      </c>
      <c r="AO230" s="707">
        <v>5</v>
      </c>
      <c r="AP230" s="565">
        <v>22493.4</v>
      </c>
      <c r="AQ230" s="512" t="s">
        <v>285</v>
      </c>
      <c r="AR230" s="565">
        <v>1800</v>
      </c>
      <c r="AS230" s="512" t="s">
        <v>285</v>
      </c>
      <c r="AT230" s="565">
        <v>2000</v>
      </c>
      <c r="AU230" s="512"/>
      <c r="AV230" s="565">
        <v>0</v>
      </c>
      <c r="AW230" s="512" t="s">
        <v>285</v>
      </c>
      <c r="AX230" s="565">
        <v>17.88</v>
      </c>
      <c r="AY230" s="512" t="s">
        <v>285</v>
      </c>
      <c r="AZ230" s="565">
        <v>54.96</v>
      </c>
      <c r="BA230" s="512" t="s">
        <v>285</v>
      </c>
      <c r="BB230" s="565">
        <v>186.753636153</v>
      </c>
      <c r="BC230" s="512" t="s">
        <v>285</v>
      </c>
      <c r="BD230" s="565">
        <v>231.99209459999997</v>
      </c>
      <c r="BE230" s="512" t="s">
        <v>285</v>
      </c>
      <c r="BF230" s="565">
        <v>72</v>
      </c>
      <c r="BG230" s="512">
        <v>500</v>
      </c>
      <c r="BH230" s="1" t="s">
        <v>1063</v>
      </c>
    </row>
    <row r="231" spans="1:60" ht="28.5">
      <c r="A231" s="712">
        <v>170</v>
      </c>
      <c r="B231" s="535"/>
      <c r="C231" s="617" t="s">
        <v>711</v>
      </c>
      <c r="D231" s="725" t="s">
        <v>1234</v>
      </c>
      <c r="E231" s="705" t="s">
        <v>1298</v>
      </c>
      <c r="F231" s="559">
        <v>80</v>
      </c>
      <c r="G231" s="560" t="s">
        <v>1063</v>
      </c>
      <c r="H231" s="560">
        <v>1</v>
      </c>
      <c r="I231" s="561">
        <v>113721.61499999999</v>
      </c>
      <c r="J231" s="559">
        <v>2023</v>
      </c>
      <c r="K231" s="562">
        <v>1</v>
      </c>
      <c r="L231" s="563">
        <v>0</v>
      </c>
      <c r="M231" s="513">
        <v>0</v>
      </c>
      <c r="N231" s="714"/>
      <c r="O231" s="513">
        <v>0</v>
      </c>
      <c r="P231" s="707"/>
      <c r="Q231" s="513"/>
      <c r="R231" s="707"/>
      <c r="S231" s="513"/>
      <c r="T231" s="513"/>
      <c r="U231" s="512"/>
      <c r="V231" s="513"/>
      <c r="W231" s="513">
        <v>113721.61499999999</v>
      </c>
      <c r="X231" s="513">
        <v>3752.8132949999995</v>
      </c>
      <c r="Y231" s="513">
        <v>117474.42829499999</v>
      </c>
      <c r="Z231" s="513">
        <v>46.177055147405653</v>
      </c>
      <c r="AA231" s="513">
        <v>6649.4959412264134</v>
      </c>
      <c r="AB231" s="513">
        <v>37667.738940062496</v>
      </c>
      <c r="AC231" s="513">
        <v>11372.1615</v>
      </c>
      <c r="AD231" s="513">
        <v>173163.82467628887</v>
      </c>
      <c r="AE231" t="s">
        <v>1063</v>
      </c>
      <c r="AF231" s="564" t="s">
        <v>216</v>
      </c>
      <c r="AG231" s="513">
        <v>6226.1446996349996</v>
      </c>
      <c r="AH231" s="513">
        <v>0</v>
      </c>
      <c r="AI231" s="564" t="s">
        <v>287</v>
      </c>
      <c r="AJ231" s="513">
        <v>0</v>
      </c>
      <c r="AK231" s="564" t="s">
        <v>285</v>
      </c>
      <c r="AL231" s="513">
        <v>1703.3792102774999</v>
      </c>
      <c r="AM231" s="564" t="s">
        <v>288</v>
      </c>
      <c r="AN231" s="513">
        <v>2389.44</v>
      </c>
      <c r="AO231" s="707">
        <v>5</v>
      </c>
      <c r="AP231" s="565">
        <v>22493.4</v>
      </c>
      <c r="AQ231" s="512" t="s">
        <v>285</v>
      </c>
      <c r="AR231" s="565">
        <v>1800</v>
      </c>
      <c r="AS231" s="512" t="s">
        <v>285</v>
      </c>
      <c r="AT231" s="565">
        <v>2000</v>
      </c>
      <c r="AU231" s="512"/>
      <c r="AV231" s="565">
        <v>0</v>
      </c>
      <c r="AW231" s="512" t="s">
        <v>285</v>
      </c>
      <c r="AX231" s="565">
        <v>17.88</v>
      </c>
      <c r="AY231" s="512" t="s">
        <v>285</v>
      </c>
      <c r="AZ231" s="565">
        <v>54.96</v>
      </c>
      <c r="BA231" s="512" t="s">
        <v>285</v>
      </c>
      <c r="BB231" s="565">
        <v>183.09180014999998</v>
      </c>
      <c r="BC231" s="512" t="s">
        <v>285</v>
      </c>
      <c r="BD231" s="565">
        <v>227.44323</v>
      </c>
      <c r="BE231" s="512" t="s">
        <v>285</v>
      </c>
      <c r="BF231" s="565">
        <v>72</v>
      </c>
      <c r="BG231" s="512">
        <v>500</v>
      </c>
      <c r="BH231" s="1" t="s">
        <v>1063</v>
      </c>
    </row>
    <row r="232" spans="1:60" ht="28.5">
      <c r="A232" s="712">
        <v>171</v>
      </c>
      <c r="B232" s="535"/>
      <c r="C232" s="617" t="s">
        <v>711</v>
      </c>
      <c r="D232" s="725" t="s">
        <v>1234</v>
      </c>
      <c r="E232" s="705" t="s">
        <v>1298</v>
      </c>
      <c r="F232" s="559">
        <v>80</v>
      </c>
      <c r="G232" s="560" t="s">
        <v>1063</v>
      </c>
      <c r="H232" s="560">
        <v>1</v>
      </c>
      <c r="I232" s="561">
        <v>113721.61499999999</v>
      </c>
      <c r="J232" s="559">
        <v>2023</v>
      </c>
      <c r="K232" s="562">
        <v>1</v>
      </c>
      <c r="L232" s="563">
        <v>0</v>
      </c>
      <c r="M232" s="513">
        <v>0</v>
      </c>
      <c r="N232" s="714">
        <v>0.04</v>
      </c>
      <c r="O232" s="513">
        <v>4548.8645999999999</v>
      </c>
      <c r="P232" s="707"/>
      <c r="Q232" s="513"/>
      <c r="R232" s="707"/>
      <c r="S232" s="513"/>
      <c r="T232" s="513"/>
      <c r="U232" s="512"/>
      <c r="V232" s="513"/>
      <c r="W232" s="513">
        <v>118270.47959999999</v>
      </c>
      <c r="X232" s="513">
        <v>3902.9258267999994</v>
      </c>
      <c r="Y232" s="513">
        <v>122173.40542679999</v>
      </c>
      <c r="Z232" s="513">
        <v>48.024137353301882</v>
      </c>
      <c r="AA232" s="513">
        <v>6915.4757788754705</v>
      </c>
      <c r="AB232" s="513">
        <v>38001.341297664992</v>
      </c>
      <c r="AC232" s="513">
        <v>11827.04796</v>
      </c>
      <c r="AD232" s="513">
        <v>178917.27046334045</v>
      </c>
      <c r="AE232" t="s">
        <v>1063</v>
      </c>
      <c r="AF232" s="564" t="s">
        <v>216</v>
      </c>
      <c r="AG232" s="513">
        <v>6475.1904876203989</v>
      </c>
      <c r="AH232" s="513">
        <v>0</v>
      </c>
      <c r="AI232" s="564" t="s">
        <v>287</v>
      </c>
      <c r="AJ232" s="513">
        <v>0</v>
      </c>
      <c r="AK232" s="564" t="s">
        <v>285</v>
      </c>
      <c r="AL232" s="513">
        <v>1771.5143786885999</v>
      </c>
      <c r="AM232" s="564" t="s">
        <v>288</v>
      </c>
      <c r="AN232" s="513">
        <v>2389.44</v>
      </c>
      <c r="AO232" s="707">
        <v>5</v>
      </c>
      <c r="AP232" s="565">
        <v>22493.4</v>
      </c>
      <c r="AQ232" s="512" t="s">
        <v>285</v>
      </c>
      <c r="AR232" s="565">
        <v>1800</v>
      </c>
      <c r="AS232" s="512" t="s">
        <v>285</v>
      </c>
      <c r="AT232" s="565">
        <v>2000</v>
      </c>
      <c r="AU232" s="512"/>
      <c r="AV232" s="565">
        <v>0</v>
      </c>
      <c r="AW232" s="512" t="s">
        <v>285</v>
      </c>
      <c r="AX232" s="565">
        <v>17.88</v>
      </c>
      <c r="AY232" s="512" t="s">
        <v>285</v>
      </c>
      <c r="AZ232" s="565">
        <v>54.96</v>
      </c>
      <c r="BA232" s="512" t="s">
        <v>285</v>
      </c>
      <c r="BB232" s="565">
        <v>190.41547215599999</v>
      </c>
      <c r="BC232" s="512" t="s">
        <v>285</v>
      </c>
      <c r="BD232" s="565">
        <v>236.54095919999997</v>
      </c>
      <c r="BE232" s="512" t="s">
        <v>285</v>
      </c>
      <c r="BF232" s="565">
        <v>72</v>
      </c>
      <c r="BG232" s="512">
        <v>500</v>
      </c>
      <c r="BH232" s="1" t="s">
        <v>1063</v>
      </c>
    </row>
    <row r="233" spans="1:60" ht="28.5">
      <c r="A233" s="712">
        <v>172</v>
      </c>
      <c r="B233" s="535"/>
      <c r="C233" s="617" t="s">
        <v>711</v>
      </c>
      <c r="D233" s="725" t="s">
        <v>1234</v>
      </c>
      <c r="E233" s="705" t="s">
        <v>1298</v>
      </c>
      <c r="F233" s="559">
        <v>80</v>
      </c>
      <c r="G233" s="560" t="s">
        <v>1063</v>
      </c>
      <c r="H233" s="560">
        <v>1</v>
      </c>
      <c r="I233" s="561">
        <v>113721.61499999999</v>
      </c>
      <c r="J233" s="559">
        <v>2023</v>
      </c>
      <c r="K233" s="562">
        <v>1</v>
      </c>
      <c r="L233" s="563">
        <v>0</v>
      </c>
      <c r="M233" s="513">
        <v>0</v>
      </c>
      <c r="N233" s="714"/>
      <c r="O233" s="513">
        <v>0</v>
      </c>
      <c r="P233" s="707"/>
      <c r="Q233" s="513"/>
      <c r="R233" s="707"/>
      <c r="S233" s="513"/>
      <c r="T233" s="513"/>
      <c r="U233" s="512"/>
      <c r="V233" s="513"/>
      <c r="W233" s="513">
        <v>113721.61499999999</v>
      </c>
      <c r="X233" s="513">
        <v>3752.8132949999995</v>
      </c>
      <c r="Y233" s="513">
        <v>117474.42829499999</v>
      </c>
      <c r="Z233" s="513">
        <v>46.177055147405653</v>
      </c>
      <c r="AA233" s="513">
        <v>6649.4959412264134</v>
      </c>
      <c r="AB233" s="513">
        <v>37667.738940062496</v>
      </c>
      <c r="AC233" s="513">
        <v>11372.1615</v>
      </c>
      <c r="AD233" s="513">
        <v>173163.82467628887</v>
      </c>
      <c r="AE233" t="s">
        <v>1063</v>
      </c>
      <c r="AF233" s="564" t="s">
        <v>216</v>
      </c>
      <c r="AG233" s="513">
        <v>6226.1446996349996</v>
      </c>
      <c r="AH233" s="513">
        <v>0</v>
      </c>
      <c r="AI233" s="564" t="s">
        <v>287</v>
      </c>
      <c r="AJ233" s="513">
        <v>0</v>
      </c>
      <c r="AK233" s="564" t="s">
        <v>285</v>
      </c>
      <c r="AL233" s="513">
        <v>1703.3792102774999</v>
      </c>
      <c r="AM233" s="564" t="s">
        <v>288</v>
      </c>
      <c r="AN233" s="513">
        <v>2389.44</v>
      </c>
      <c r="AO233" s="707">
        <v>5</v>
      </c>
      <c r="AP233" s="565">
        <v>22493.4</v>
      </c>
      <c r="AQ233" s="512" t="s">
        <v>285</v>
      </c>
      <c r="AR233" s="565">
        <v>1800</v>
      </c>
      <c r="AS233" s="512" t="s">
        <v>285</v>
      </c>
      <c r="AT233" s="565">
        <v>2000</v>
      </c>
      <c r="AU233" s="512"/>
      <c r="AV233" s="565">
        <v>0</v>
      </c>
      <c r="AW233" s="512" t="s">
        <v>285</v>
      </c>
      <c r="AX233" s="565">
        <v>17.88</v>
      </c>
      <c r="AY233" s="512" t="s">
        <v>285</v>
      </c>
      <c r="AZ233" s="565">
        <v>54.96</v>
      </c>
      <c r="BA233" s="512" t="s">
        <v>285</v>
      </c>
      <c r="BB233" s="565">
        <v>183.09180014999998</v>
      </c>
      <c r="BC233" s="512" t="s">
        <v>285</v>
      </c>
      <c r="BD233" s="565">
        <v>227.44323</v>
      </c>
      <c r="BE233" s="512" t="s">
        <v>285</v>
      </c>
      <c r="BF233" s="565">
        <v>72</v>
      </c>
      <c r="BG233" s="512">
        <v>500</v>
      </c>
      <c r="BH233" s="1" t="s">
        <v>1063</v>
      </c>
    </row>
    <row r="234" spans="1:60" ht="28.5">
      <c r="A234" s="712">
        <v>173</v>
      </c>
      <c r="B234" s="535"/>
      <c r="C234" s="617" t="s">
        <v>711</v>
      </c>
      <c r="D234" s="725" t="s">
        <v>1234</v>
      </c>
      <c r="E234" s="705" t="s">
        <v>1298</v>
      </c>
      <c r="F234" s="559">
        <v>80</v>
      </c>
      <c r="G234" s="560" t="s">
        <v>1063</v>
      </c>
      <c r="H234" s="560">
        <v>1</v>
      </c>
      <c r="I234" s="561">
        <v>113721.61499999999</v>
      </c>
      <c r="J234" s="559">
        <v>2023</v>
      </c>
      <c r="K234" s="562">
        <v>1</v>
      </c>
      <c r="L234" s="563">
        <v>0</v>
      </c>
      <c r="M234" s="513">
        <v>0</v>
      </c>
      <c r="N234" s="714">
        <v>0.02</v>
      </c>
      <c r="O234" s="513">
        <v>2274.4322999999999</v>
      </c>
      <c r="P234" s="707"/>
      <c r="Q234" s="513"/>
      <c r="R234" s="707"/>
      <c r="S234" s="513"/>
      <c r="T234" s="513"/>
      <c r="U234" s="512"/>
      <c r="V234" s="513"/>
      <c r="W234" s="513">
        <v>115996.04729999999</v>
      </c>
      <c r="X234" s="513">
        <v>3827.8695608999997</v>
      </c>
      <c r="Y234" s="513">
        <v>119823.91686089999</v>
      </c>
      <c r="Z234" s="513">
        <v>47.100596250353767</v>
      </c>
      <c r="AA234" s="513">
        <v>6782.4858600509433</v>
      </c>
      <c r="AB234" s="513">
        <v>37834.540118863748</v>
      </c>
      <c r="AC234" s="513">
        <v>11599.604729999999</v>
      </c>
      <c r="AD234" s="513">
        <v>176040.54756981469</v>
      </c>
      <c r="AE234" t="s">
        <v>1063</v>
      </c>
      <c r="AF234" s="564" t="s">
        <v>216</v>
      </c>
      <c r="AG234" s="513">
        <v>6350.6675936276997</v>
      </c>
      <c r="AH234" s="513">
        <v>0</v>
      </c>
      <c r="AI234" s="564" t="s">
        <v>287</v>
      </c>
      <c r="AJ234" s="513">
        <v>0</v>
      </c>
      <c r="AK234" s="564" t="s">
        <v>285</v>
      </c>
      <c r="AL234" s="513">
        <v>1737.4467944830499</v>
      </c>
      <c r="AM234" s="564" t="s">
        <v>288</v>
      </c>
      <c r="AN234" s="513">
        <v>2389.44</v>
      </c>
      <c r="AO234" s="707">
        <v>5</v>
      </c>
      <c r="AP234" s="565">
        <v>22493.4</v>
      </c>
      <c r="AQ234" s="512" t="s">
        <v>285</v>
      </c>
      <c r="AR234" s="565">
        <v>1800</v>
      </c>
      <c r="AS234" s="512" t="s">
        <v>285</v>
      </c>
      <c r="AT234" s="565">
        <v>2000</v>
      </c>
      <c r="AU234" s="512"/>
      <c r="AV234" s="565">
        <v>0</v>
      </c>
      <c r="AW234" s="512" t="s">
        <v>285</v>
      </c>
      <c r="AX234" s="565">
        <v>17.88</v>
      </c>
      <c r="AY234" s="512" t="s">
        <v>285</v>
      </c>
      <c r="AZ234" s="565">
        <v>54.96</v>
      </c>
      <c r="BA234" s="512" t="s">
        <v>285</v>
      </c>
      <c r="BB234" s="565">
        <v>186.753636153</v>
      </c>
      <c r="BC234" s="512" t="s">
        <v>285</v>
      </c>
      <c r="BD234" s="565">
        <v>231.99209459999997</v>
      </c>
      <c r="BE234" s="512" t="s">
        <v>285</v>
      </c>
      <c r="BF234" s="565">
        <v>72</v>
      </c>
      <c r="BG234" s="512">
        <v>500</v>
      </c>
      <c r="BH234" s="1" t="s">
        <v>1063</v>
      </c>
    </row>
    <row r="235" spans="1:60" ht="28.5">
      <c r="A235" s="712">
        <v>174</v>
      </c>
      <c r="B235" s="535"/>
      <c r="C235" s="617" t="s">
        <v>711</v>
      </c>
      <c r="D235" s="725" t="s">
        <v>1234</v>
      </c>
      <c r="E235" s="705" t="s">
        <v>1298</v>
      </c>
      <c r="F235" s="559">
        <v>80</v>
      </c>
      <c r="G235" s="560" t="s">
        <v>1063</v>
      </c>
      <c r="H235" s="560">
        <v>1</v>
      </c>
      <c r="I235" s="561">
        <v>113721.61499999999</v>
      </c>
      <c r="J235" s="559">
        <v>2023</v>
      </c>
      <c r="K235" s="562">
        <v>1</v>
      </c>
      <c r="L235" s="563">
        <v>0</v>
      </c>
      <c r="M235" s="513">
        <v>0</v>
      </c>
      <c r="N235" s="714"/>
      <c r="O235" s="513">
        <v>0</v>
      </c>
      <c r="P235" s="707"/>
      <c r="Q235" s="513"/>
      <c r="R235" s="707"/>
      <c r="S235" s="513"/>
      <c r="T235" s="513"/>
      <c r="U235" s="512"/>
      <c r="V235" s="513"/>
      <c r="W235" s="513">
        <v>113721.61499999999</v>
      </c>
      <c r="X235" s="513">
        <v>3752.8132949999995</v>
      </c>
      <c r="Y235" s="513">
        <v>117474.42829499999</v>
      </c>
      <c r="Z235" s="513">
        <v>46.177055147405653</v>
      </c>
      <c r="AA235" s="513">
        <v>6649.4959412264134</v>
      </c>
      <c r="AB235" s="513">
        <v>37667.738940062496</v>
      </c>
      <c r="AC235" s="513">
        <v>11372.1615</v>
      </c>
      <c r="AD235" s="513">
        <v>173163.82467628887</v>
      </c>
      <c r="AE235" t="s">
        <v>1063</v>
      </c>
      <c r="AF235" s="564" t="s">
        <v>216</v>
      </c>
      <c r="AG235" s="513">
        <v>6226.1446996349996</v>
      </c>
      <c r="AH235" s="513">
        <v>0</v>
      </c>
      <c r="AI235" s="564" t="s">
        <v>287</v>
      </c>
      <c r="AJ235" s="513">
        <v>0</v>
      </c>
      <c r="AK235" s="564" t="s">
        <v>285</v>
      </c>
      <c r="AL235" s="513">
        <v>1703.3792102774999</v>
      </c>
      <c r="AM235" s="564" t="s">
        <v>288</v>
      </c>
      <c r="AN235" s="513">
        <v>2389.44</v>
      </c>
      <c r="AO235" s="707">
        <v>5</v>
      </c>
      <c r="AP235" s="565">
        <v>22493.4</v>
      </c>
      <c r="AQ235" s="512" t="s">
        <v>285</v>
      </c>
      <c r="AR235" s="565">
        <v>1800</v>
      </c>
      <c r="AS235" s="512" t="s">
        <v>285</v>
      </c>
      <c r="AT235" s="565">
        <v>2000</v>
      </c>
      <c r="AU235" s="512"/>
      <c r="AV235" s="565">
        <v>0</v>
      </c>
      <c r="AW235" s="512" t="s">
        <v>285</v>
      </c>
      <c r="AX235" s="565">
        <v>17.88</v>
      </c>
      <c r="AY235" s="512" t="s">
        <v>285</v>
      </c>
      <c r="AZ235" s="565">
        <v>54.96</v>
      </c>
      <c r="BA235" s="512" t="s">
        <v>285</v>
      </c>
      <c r="BB235" s="565">
        <v>183.09180014999998</v>
      </c>
      <c r="BC235" s="512" t="s">
        <v>285</v>
      </c>
      <c r="BD235" s="565">
        <v>227.44323</v>
      </c>
      <c r="BE235" s="512" t="s">
        <v>285</v>
      </c>
      <c r="BF235" s="565">
        <v>72</v>
      </c>
      <c r="BG235" s="512">
        <v>500</v>
      </c>
      <c r="BH235" s="1" t="s">
        <v>1063</v>
      </c>
    </row>
    <row r="236" spans="1:60" ht="28.5">
      <c r="A236" s="712">
        <v>175</v>
      </c>
      <c r="B236" s="535"/>
      <c r="C236" s="617" t="s">
        <v>711</v>
      </c>
      <c r="D236" s="725" t="s">
        <v>1234</v>
      </c>
      <c r="E236" s="705" t="s">
        <v>1298</v>
      </c>
      <c r="F236" s="559">
        <v>80</v>
      </c>
      <c r="G236" s="560" t="s">
        <v>1063</v>
      </c>
      <c r="H236" s="560">
        <v>1</v>
      </c>
      <c r="I236" s="561">
        <v>113721.61499999999</v>
      </c>
      <c r="J236" s="559">
        <v>2023</v>
      </c>
      <c r="K236" s="562">
        <v>1</v>
      </c>
      <c r="L236" s="563">
        <v>0</v>
      </c>
      <c r="M236" s="513">
        <v>0</v>
      </c>
      <c r="N236" s="714">
        <v>0.04</v>
      </c>
      <c r="O236" s="513">
        <v>4548.8645999999999</v>
      </c>
      <c r="P236" s="707"/>
      <c r="Q236" s="513"/>
      <c r="R236" s="707"/>
      <c r="S236" s="513"/>
      <c r="T236" s="513"/>
      <c r="U236" s="512"/>
      <c r="V236" s="513"/>
      <c r="W236" s="513">
        <v>118270.47959999999</v>
      </c>
      <c r="X236" s="513">
        <v>3902.9258267999994</v>
      </c>
      <c r="Y236" s="513">
        <v>122173.40542679999</v>
      </c>
      <c r="Z236" s="513">
        <v>48.024137353301882</v>
      </c>
      <c r="AA236" s="513">
        <v>6915.4757788754705</v>
      </c>
      <c r="AB236" s="513">
        <v>38001.341297664992</v>
      </c>
      <c r="AC236" s="513">
        <v>11827.04796</v>
      </c>
      <c r="AD236" s="513">
        <v>178917.27046334045</v>
      </c>
      <c r="AE236" t="s">
        <v>1063</v>
      </c>
      <c r="AF236" s="564" t="s">
        <v>216</v>
      </c>
      <c r="AG236" s="513">
        <v>6475.1904876203989</v>
      </c>
      <c r="AH236" s="513">
        <v>0</v>
      </c>
      <c r="AI236" s="564" t="s">
        <v>287</v>
      </c>
      <c r="AJ236" s="513">
        <v>0</v>
      </c>
      <c r="AK236" s="564" t="s">
        <v>285</v>
      </c>
      <c r="AL236" s="513">
        <v>1771.5143786885999</v>
      </c>
      <c r="AM236" s="564" t="s">
        <v>288</v>
      </c>
      <c r="AN236" s="513">
        <v>2389.44</v>
      </c>
      <c r="AO236" s="707">
        <v>5</v>
      </c>
      <c r="AP236" s="565">
        <v>22493.4</v>
      </c>
      <c r="AQ236" s="512" t="s">
        <v>285</v>
      </c>
      <c r="AR236" s="565">
        <v>1800</v>
      </c>
      <c r="AS236" s="512" t="s">
        <v>285</v>
      </c>
      <c r="AT236" s="565">
        <v>2000</v>
      </c>
      <c r="AU236" s="512"/>
      <c r="AV236" s="565">
        <v>0</v>
      </c>
      <c r="AW236" s="512" t="s">
        <v>285</v>
      </c>
      <c r="AX236" s="565">
        <v>17.88</v>
      </c>
      <c r="AY236" s="512" t="s">
        <v>285</v>
      </c>
      <c r="AZ236" s="565">
        <v>54.96</v>
      </c>
      <c r="BA236" s="512" t="s">
        <v>285</v>
      </c>
      <c r="BB236" s="565">
        <v>190.41547215599999</v>
      </c>
      <c r="BC236" s="512" t="s">
        <v>285</v>
      </c>
      <c r="BD236" s="565">
        <v>236.54095919999997</v>
      </c>
      <c r="BE236" s="512" t="s">
        <v>285</v>
      </c>
      <c r="BF236" s="565">
        <v>72</v>
      </c>
      <c r="BG236" s="512">
        <v>500</v>
      </c>
      <c r="BH236" s="1" t="s">
        <v>1063</v>
      </c>
    </row>
    <row r="237" spans="1:60" ht="28.5">
      <c r="A237" s="712">
        <v>176</v>
      </c>
      <c r="B237" s="535"/>
      <c r="C237" s="617" t="s">
        <v>711</v>
      </c>
      <c r="D237" s="725" t="s">
        <v>1234</v>
      </c>
      <c r="E237" s="705" t="s">
        <v>1298</v>
      </c>
      <c r="F237" s="559">
        <v>80</v>
      </c>
      <c r="G237" s="560" t="s">
        <v>1063</v>
      </c>
      <c r="H237" s="560">
        <v>1</v>
      </c>
      <c r="I237" s="561">
        <v>113721.61499999999</v>
      </c>
      <c r="J237" s="559">
        <v>2023</v>
      </c>
      <c r="K237" s="562">
        <v>1</v>
      </c>
      <c r="L237" s="563">
        <v>0</v>
      </c>
      <c r="M237" s="513">
        <v>0</v>
      </c>
      <c r="N237" s="714"/>
      <c r="O237" s="513">
        <v>0</v>
      </c>
      <c r="P237" s="707"/>
      <c r="Q237" s="513"/>
      <c r="R237" s="707"/>
      <c r="S237" s="513"/>
      <c r="T237" s="513"/>
      <c r="U237" s="512"/>
      <c r="V237" s="513"/>
      <c r="W237" s="513">
        <v>113721.61499999999</v>
      </c>
      <c r="X237" s="513">
        <v>3752.8132949999995</v>
      </c>
      <c r="Y237" s="513">
        <v>117474.42829499999</v>
      </c>
      <c r="Z237" s="513">
        <v>46.177055147405653</v>
      </c>
      <c r="AA237" s="513">
        <v>6649.4959412264134</v>
      </c>
      <c r="AB237" s="513">
        <v>37667.738940062496</v>
      </c>
      <c r="AC237" s="513">
        <v>11372.1615</v>
      </c>
      <c r="AD237" s="513">
        <v>173163.82467628887</v>
      </c>
      <c r="AE237" t="s">
        <v>1063</v>
      </c>
      <c r="AF237" s="564" t="s">
        <v>216</v>
      </c>
      <c r="AG237" s="513">
        <v>6226.1446996349996</v>
      </c>
      <c r="AH237" s="513">
        <v>0</v>
      </c>
      <c r="AI237" s="564" t="s">
        <v>287</v>
      </c>
      <c r="AJ237" s="513">
        <v>0</v>
      </c>
      <c r="AK237" s="564" t="s">
        <v>285</v>
      </c>
      <c r="AL237" s="513">
        <v>1703.3792102774999</v>
      </c>
      <c r="AM237" s="564" t="s">
        <v>288</v>
      </c>
      <c r="AN237" s="513">
        <v>2389.44</v>
      </c>
      <c r="AO237" s="707">
        <v>5</v>
      </c>
      <c r="AP237" s="565">
        <v>22493.4</v>
      </c>
      <c r="AQ237" s="512" t="s">
        <v>285</v>
      </c>
      <c r="AR237" s="565">
        <v>1800</v>
      </c>
      <c r="AS237" s="512" t="s">
        <v>285</v>
      </c>
      <c r="AT237" s="565">
        <v>2000</v>
      </c>
      <c r="AU237" s="512"/>
      <c r="AV237" s="565">
        <v>0</v>
      </c>
      <c r="AW237" s="512" t="s">
        <v>285</v>
      </c>
      <c r="AX237" s="565">
        <v>17.88</v>
      </c>
      <c r="AY237" s="512" t="s">
        <v>285</v>
      </c>
      <c r="AZ237" s="565">
        <v>54.96</v>
      </c>
      <c r="BA237" s="512" t="s">
        <v>285</v>
      </c>
      <c r="BB237" s="565">
        <v>183.09180014999998</v>
      </c>
      <c r="BC237" s="512" t="s">
        <v>285</v>
      </c>
      <c r="BD237" s="565">
        <v>227.44323</v>
      </c>
      <c r="BE237" s="512" t="s">
        <v>285</v>
      </c>
      <c r="BF237" s="565">
        <v>72</v>
      </c>
      <c r="BG237" s="512">
        <v>500</v>
      </c>
      <c r="BH237" s="1" t="s">
        <v>1063</v>
      </c>
    </row>
    <row r="238" spans="1:60" ht="28.5">
      <c r="A238" s="712">
        <v>177</v>
      </c>
      <c r="B238" s="535"/>
      <c r="C238" s="617" t="s">
        <v>711</v>
      </c>
      <c r="D238" s="725" t="s">
        <v>1234</v>
      </c>
      <c r="E238" s="705" t="s">
        <v>1298</v>
      </c>
      <c r="F238" s="559">
        <v>80</v>
      </c>
      <c r="G238" s="560" t="s">
        <v>1063</v>
      </c>
      <c r="H238" s="560">
        <v>1</v>
      </c>
      <c r="I238" s="561">
        <v>113721.61499999999</v>
      </c>
      <c r="J238" s="559">
        <v>2023</v>
      </c>
      <c r="K238" s="562">
        <v>1</v>
      </c>
      <c r="L238" s="563">
        <v>0</v>
      </c>
      <c r="M238" s="513">
        <v>0</v>
      </c>
      <c r="N238" s="714">
        <v>0.02</v>
      </c>
      <c r="O238" s="513">
        <v>2274.4322999999999</v>
      </c>
      <c r="P238" s="707"/>
      <c r="Q238" s="513"/>
      <c r="R238" s="707"/>
      <c r="S238" s="513"/>
      <c r="T238" s="513"/>
      <c r="U238" s="512"/>
      <c r="V238" s="513"/>
      <c r="W238" s="513">
        <v>115996.04729999999</v>
      </c>
      <c r="X238" s="513">
        <v>3827.8695608999997</v>
      </c>
      <c r="Y238" s="513">
        <v>119823.91686089999</v>
      </c>
      <c r="Z238" s="513">
        <v>47.100596250353767</v>
      </c>
      <c r="AA238" s="513">
        <v>6782.4858600509433</v>
      </c>
      <c r="AB238" s="513">
        <v>39834.540118863748</v>
      </c>
      <c r="AC238" s="513">
        <v>11599.604729999999</v>
      </c>
      <c r="AD238" s="513">
        <v>178040.54756981469</v>
      </c>
      <c r="AE238" t="s">
        <v>1063</v>
      </c>
      <c r="AF238" s="564" t="s">
        <v>216</v>
      </c>
      <c r="AG238" s="513">
        <v>6350.6675936276997</v>
      </c>
      <c r="AH238" s="513">
        <v>0</v>
      </c>
      <c r="AI238" s="564" t="s">
        <v>287</v>
      </c>
      <c r="AJ238" s="513">
        <v>0</v>
      </c>
      <c r="AK238" s="564" t="s">
        <v>285</v>
      </c>
      <c r="AL238" s="513">
        <v>1737.4467944830499</v>
      </c>
      <c r="AM238" s="564" t="s">
        <v>288</v>
      </c>
      <c r="AN238" s="513">
        <v>2389.44</v>
      </c>
      <c r="AO238" s="707">
        <v>5</v>
      </c>
      <c r="AP238" s="565">
        <v>22493.4</v>
      </c>
      <c r="AQ238" s="512" t="s">
        <v>285</v>
      </c>
      <c r="AR238" s="565">
        <v>1800</v>
      </c>
      <c r="AS238" s="512"/>
      <c r="AT238" s="565">
        <v>0</v>
      </c>
      <c r="AU238" s="512" t="s">
        <v>285</v>
      </c>
      <c r="AV238" s="565">
        <v>4000</v>
      </c>
      <c r="AW238" s="512" t="s">
        <v>285</v>
      </c>
      <c r="AX238" s="565">
        <v>17.88</v>
      </c>
      <c r="AY238" s="512" t="s">
        <v>285</v>
      </c>
      <c r="AZ238" s="565">
        <v>54.96</v>
      </c>
      <c r="BA238" s="512" t="s">
        <v>285</v>
      </c>
      <c r="BB238" s="565">
        <v>186.753636153</v>
      </c>
      <c r="BC238" s="512" t="s">
        <v>285</v>
      </c>
      <c r="BD238" s="565">
        <v>231.99209459999997</v>
      </c>
      <c r="BE238" s="512" t="s">
        <v>285</v>
      </c>
      <c r="BF238" s="565">
        <v>72</v>
      </c>
      <c r="BG238" s="512">
        <v>500</v>
      </c>
      <c r="BH238" s="1" t="s">
        <v>1063</v>
      </c>
    </row>
    <row r="239" spans="1:60" ht="28.5">
      <c r="A239" s="712">
        <v>178</v>
      </c>
      <c r="B239" s="535"/>
      <c r="C239" s="617" t="s">
        <v>711</v>
      </c>
      <c r="D239" s="725" t="s">
        <v>1234</v>
      </c>
      <c r="E239" s="705" t="s">
        <v>1298</v>
      </c>
      <c r="F239" s="559">
        <v>80</v>
      </c>
      <c r="G239" s="560" t="s">
        <v>1063</v>
      </c>
      <c r="H239" s="560">
        <v>1</v>
      </c>
      <c r="I239" s="561">
        <v>113721.61499999999</v>
      </c>
      <c r="J239" s="559">
        <v>2023</v>
      </c>
      <c r="K239" s="562">
        <v>1</v>
      </c>
      <c r="L239" s="563">
        <v>0</v>
      </c>
      <c r="M239" s="513">
        <v>0</v>
      </c>
      <c r="N239" s="714">
        <v>0.02</v>
      </c>
      <c r="O239" s="513">
        <v>2274.4322999999999</v>
      </c>
      <c r="P239" s="707"/>
      <c r="Q239" s="513"/>
      <c r="R239" s="707"/>
      <c r="S239" s="513"/>
      <c r="T239" s="513"/>
      <c r="U239" s="512"/>
      <c r="V239" s="513"/>
      <c r="W239" s="513">
        <v>115996.04729999999</v>
      </c>
      <c r="X239" s="513">
        <v>3827.8695608999997</v>
      </c>
      <c r="Y239" s="513">
        <v>119823.91686089999</v>
      </c>
      <c r="Z239" s="513">
        <v>47.100596250353767</v>
      </c>
      <c r="AA239" s="513">
        <v>6782.4858600509433</v>
      </c>
      <c r="AB239" s="513">
        <v>39834.540118863748</v>
      </c>
      <c r="AC239" s="513">
        <v>11599.604729999999</v>
      </c>
      <c r="AD239" s="513">
        <v>178040.54756981469</v>
      </c>
      <c r="AE239" t="s">
        <v>1063</v>
      </c>
      <c r="AF239" s="564" t="s">
        <v>216</v>
      </c>
      <c r="AG239" s="513">
        <v>6350.6675936276997</v>
      </c>
      <c r="AH239" s="513">
        <v>0</v>
      </c>
      <c r="AI239" s="564" t="s">
        <v>287</v>
      </c>
      <c r="AJ239" s="513">
        <v>0</v>
      </c>
      <c r="AK239" s="564" t="s">
        <v>285</v>
      </c>
      <c r="AL239" s="513">
        <v>1737.4467944830499</v>
      </c>
      <c r="AM239" s="564" t="s">
        <v>288</v>
      </c>
      <c r="AN239" s="513">
        <v>2389.44</v>
      </c>
      <c r="AO239" s="707">
        <v>5</v>
      </c>
      <c r="AP239" s="565">
        <v>22493.4</v>
      </c>
      <c r="AQ239" s="512" t="s">
        <v>285</v>
      </c>
      <c r="AR239" s="565">
        <v>1800</v>
      </c>
      <c r="AS239" s="512"/>
      <c r="AT239" s="565">
        <v>0</v>
      </c>
      <c r="AU239" s="512" t="s">
        <v>285</v>
      </c>
      <c r="AV239" s="565">
        <v>4000</v>
      </c>
      <c r="AW239" s="512" t="s">
        <v>285</v>
      </c>
      <c r="AX239" s="565">
        <v>17.88</v>
      </c>
      <c r="AY239" s="512" t="s">
        <v>285</v>
      </c>
      <c r="AZ239" s="565">
        <v>54.96</v>
      </c>
      <c r="BA239" s="512" t="s">
        <v>285</v>
      </c>
      <c r="BB239" s="565">
        <v>186.753636153</v>
      </c>
      <c r="BC239" s="512" t="s">
        <v>285</v>
      </c>
      <c r="BD239" s="565">
        <v>231.99209459999997</v>
      </c>
      <c r="BE239" s="512" t="s">
        <v>285</v>
      </c>
      <c r="BF239" s="565">
        <v>72</v>
      </c>
      <c r="BG239" s="512">
        <v>500</v>
      </c>
      <c r="BH239" s="1" t="s">
        <v>1063</v>
      </c>
    </row>
    <row r="240" spans="1:60" ht="28.5">
      <c r="A240" s="712">
        <v>179</v>
      </c>
      <c r="B240" s="535"/>
      <c r="C240" s="617" t="s">
        <v>711</v>
      </c>
      <c r="D240" s="725" t="s">
        <v>1234</v>
      </c>
      <c r="E240" s="705" t="s">
        <v>1298</v>
      </c>
      <c r="F240" s="559">
        <v>85</v>
      </c>
      <c r="G240" s="560" t="s">
        <v>1281</v>
      </c>
      <c r="H240" s="560">
        <v>0.97386206896551719</v>
      </c>
      <c r="I240" s="561">
        <v>110749.16726999998</v>
      </c>
      <c r="J240" s="559">
        <v>2023</v>
      </c>
      <c r="K240" s="562">
        <v>1</v>
      </c>
      <c r="L240" s="563">
        <v>0</v>
      </c>
      <c r="M240" s="513">
        <v>0</v>
      </c>
      <c r="N240" s="714">
        <v>0.02</v>
      </c>
      <c r="O240" s="513">
        <v>2214.9833453999995</v>
      </c>
      <c r="P240" s="707"/>
      <c r="Q240" s="513"/>
      <c r="R240" s="707"/>
      <c r="S240" s="513"/>
      <c r="T240" s="513"/>
      <c r="U240" s="512"/>
      <c r="V240" s="513"/>
      <c r="W240" s="513">
        <v>112964.15061539998</v>
      </c>
      <c r="X240" s="513">
        <v>3727.8169703081994</v>
      </c>
      <c r="Y240" s="513">
        <v>116691.96758570817</v>
      </c>
      <c r="Z240" s="513">
        <v>45.869484113878997</v>
      </c>
      <c r="AA240" s="952"/>
      <c r="AB240" s="513">
        <v>49961.90278156336</v>
      </c>
      <c r="AC240" s="513">
        <v>11296.415061539999</v>
      </c>
      <c r="AD240" s="513">
        <v>177950.28542881153</v>
      </c>
      <c r="AE240" t="s">
        <v>1281</v>
      </c>
      <c r="AF240" s="564" t="s">
        <v>289</v>
      </c>
      <c r="AG240" s="513">
        <v>0</v>
      </c>
      <c r="AH240" s="513">
        <v>11960.926677535088</v>
      </c>
      <c r="AI240" s="564" t="s">
        <v>285</v>
      </c>
      <c r="AJ240" s="513">
        <v>7234.9019903139069</v>
      </c>
      <c r="AK240" s="564" t="s">
        <v>285</v>
      </c>
      <c r="AL240" s="513">
        <v>1692.0335299927685</v>
      </c>
      <c r="AM240" s="564" t="s">
        <v>286</v>
      </c>
      <c r="AN240" s="513">
        <v>228</v>
      </c>
      <c r="AO240" s="707">
        <v>5</v>
      </c>
      <c r="AP240" s="565">
        <v>22493.4</v>
      </c>
      <c r="AQ240" s="512" t="s">
        <v>285</v>
      </c>
      <c r="AR240" s="565">
        <v>1800</v>
      </c>
      <c r="AS240" s="512"/>
      <c r="AT240" s="565">
        <v>0</v>
      </c>
      <c r="AU240" s="512" t="s">
        <v>285</v>
      </c>
      <c r="AV240" s="565">
        <v>4000</v>
      </c>
      <c r="AW240" s="512" t="s">
        <v>285</v>
      </c>
      <c r="AX240" s="565">
        <v>17.88</v>
      </c>
      <c r="AY240" s="512" t="s">
        <v>285</v>
      </c>
      <c r="AZ240" s="565">
        <v>54.96</v>
      </c>
      <c r="BA240" s="512" t="s">
        <v>285</v>
      </c>
      <c r="BB240" s="565">
        <v>181.87228249079399</v>
      </c>
      <c r="BC240" s="512" t="s">
        <v>285</v>
      </c>
      <c r="BD240" s="565">
        <v>225.92830123079997</v>
      </c>
      <c r="BE240" s="512" t="s">
        <v>285</v>
      </c>
      <c r="BF240" s="565">
        <v>72</v>
      </c>
      <c r="BG240" s="731"/>
      <c r="BH240" s="1" t="s">
        <v>1281</v>
      </c>
    </row>
    <row r="241" spans="1:60" ht="28.5">
      <c r="A241" s="712">
        <v>180</v>
      </c>
      <c r="B241" s="535"/>
      <c r="C241" s="617" t="s">
        <v>711</v>
      </c>
      <c r="D241" s="725" t="s">
        <v>1234</v>
      </c>
      <c r="E241" s="705" t="s">
        <v>1298</v>
      </c>
      <c r="F241" s="559">
        <v>85</v>
      </c>
      <c r="G241" s="560" t="s">
        <v>1281</v>
      </c>
      <c r="H241" s="560">
        <v>0.97386206896551719</v>
      </c>
      <c r="I241" s="561">
        <v>110749.16726999998</v>
      </c>
      <c r="J241" s="559">
        <v>2023</v>
      </c>
      <c r="K241" s="562">
        <v>1</v>
      </c>
      <c r="L241" s="563">
        <v>0</v>
      </c>
      <c r="M241" s="513">
        <v>0</v>
      </c>
      <c r="N241" s="714">
        <v>0.02</v>
      </c>
      <c r="O241" s="513">
        <v>2214.9833453999995</v>
      </c>
      <c r="P241" s="707"/>
      <c r="Q241" s="513"/>
      <c r="R241" s="707"/>
      <c r="S241" s="513"/>
      <c r="T241" s="513"/>
      <c r="U241" s="512"/>
      <c r="V241" s="513"/>
      <c r="W241" s="513">
        <v>112964.15061539998</v>
      </c>
      <c r="X241" s="513">
        <v>3727.8169703081994</v>
      </c>
      <c r="Y241" s="513">
        <v>116691.96758570817</v>
      </c>
      <c r="Z241" s="513">
        <v>45.869484113878997</v>
      </c>
      <c r="AA241" s="952"/>
      <c r="AB241" s="513">
        <v>49961.90278156336</v>
      </c>
      <c r="AC241" s="513">
        <v>11296.415061539999</v>
      </c>
      <c r="AD241" s="513">
        <v>177950.28542881153</v>
      </c>
      <c r="AE241" t="s">
        <v>1281</v>
      </c>
      <c r="AF241" s="564" t="s">
        <v>289</v>
      </c>
      <c r="AG241" s="513">
        <v>0</v>
      </c>
      <c r="AH241" s="513">
        <v>11960.926677535088</v>
      </c>
      <c r="AI241" s="564" t="s">
        <v>285</v>
      </c>
      <c r="AJ241" s="513">
        <v>7234.9019903139069</v>
      </c>
      <c r="AK241" s="564" t="s">
        <v>285</v>
      </c>
      <c r="AL241" s="513">
        <v>1692.0335299927685</v>
      </c>
      <c r="AM241" s="564" t="s">
        <v>286</v>
      </c>
      <c r="AN241" s="513">
        <v>228</v>
      </c>
      <c r="AO241" s="707">
        <v>5</v>
      </c>
      <c r="AP241" s="565">
        <v>22493.4</v>
      </c>
      <c r="AQ241" s="512" t="s">
        <v>285</v>
      </c>
      <c r="AR241" s="565">
        <v>1800</v>
      </c>
      <c r="AS241" s="512"/>
      <c r="AT241" s="565">
        <v>0</v>
      </c>
      <c r="AU241" s="512" t="s">
        <v>285</v>
      </c>
      <c r="AV241" s="565">
        <v>4000</v>
      </c>
      <c r="AW241" s="512" t="s">
        <v>285</v>
      </c>
      <c r="AX241" s="565">
        <v>17.88</v>
      </c>
      <c r="AY241" s="512" t="s">
        <v>285</v>
      </c>
      <c r="AZ241" s="565">
        <v>54.96</v>
      </c>
      <c r="BA241" s="512" t="s">
        <v>285</v>
      </c>
      <c r="BB241" s="565">
        <v>181.87228249079399</v>
      </c>
      <c r="BC241" s="512" t="s">
        <v>285</v>
      </c>
      <c r="BD241" s="565">
        <v>225.92830123079997</v>
      </c>
      <c r="BE241" s="512" t="s">
        <v>285</v>
      </c>
      <c r="BF241" s="565">
        <v>72</v>
      </c>
      <c r="BG241" s="731"/>
      <c r="BH241" s="1" t="s">
        <v>1281</v>
      </c>
    </row>
    <row r="242" spans="1:60" ht="28.5">
      <c r="A242" s="712">
        <v>180</v>
      </c>
      <c r="B242" s="535"/>
      <c r="C242" s="617" t="s">
        <v>711</v>
      </c>
      <c r="D242" s="725" t="s">
        <v>1234</v>
      </c>
      <c r="E242" s="705" t="s">
        <v>1298</v>
      </c>
      <c r="F242" s="559">
        <v>90</v>
      </c>
      <c r="G242" s="560" t="s">
        <v>1280</v>
      </c>
      <c r="H242" s="560">
        <v>0.91263939216832268</v>
      </c>
      <c r="I242" s="561">
        <v>103786.82558999999</v>
      </c>
      <c r="J242" s="559">
        <v>2023</v>
      </c>
      <c r="K242" s="562">
        <v>1</v>
      </c>
      <c r="L242" s="563">
        <v>0</v>
      </c>
      <c r="M242" s="513">
        <v>0</v>
      </c>
      <c r="N242" s="714">
        <v>0.02</v>
      </c>
      <c r="O242" s="513">
        <v>2075.7365117999998</v>
      </c>
      <c r="P242" s="707"/>
      <c r="Q242" s="513"/>
      <c r="R242" s="707"/>
      <c r="S242" s="513"/>
      <c r="T242" s="513"/>
      <c r="U242" s="512"/>
      <c r="V242" s="513"/>
      <c r="W242" s="513">
        <v>105862.56210179999</v>
      </c>
      <c r="X242" s="513">
        <v>3493.4645493593998</v>
      </c>
      <c r="Y242" s="513">
        <v>109356.02665115939</v>
      </c>
      <c r="Z242" s="513">
        <v>42.985859532688444</v>
      </c>
      <c r="AA242" s="952"/>
      <c r="AB242" s="513">
        <v>48623.132619745033</v>
      </c>
      <c r="AC242" s="513">
        <v>10586.256210179999</v>
      </c>
      <c r="AD242" s="513">
        <v>168565.41548108443</v>
      </c>
      <c r="AE242" t="s">
        <v>1280</v>
      </c>
      <c r="AF242" s="564" t="s">
        <v>289</v>
      </c>
      <c r="AG242" s="513">
        <v>0</v>
      </c>
      <c r="AH242" s="513">
        <v>11208.992731743838</v>
      </c>
      <c r="AI242" s="564" t="s">
        <v>285</v>
      </c>
      <c r="AJ242" s="513">
        <v>6780.0736523718824</v>
      </c>
      <c r="AK242" s="564" t="s">
        <v>285</v>
      </c>
      <c r="AL242" s="513">
        <v>1585.6623864418113</v>
      </c>
      <c r="AM242" s="564" t="s">
        <v>286</v>
      </c>
      <c r="AN242" s="513">
        <v>228</v>
      </c>
      <c r="AO242" s="707">
        <v>5</v>
      </c>
      <c r="AP242" s="565">
        <v>22493.4</v>
      </c>
      <c r="AQ242" s="512" t="s">
        <v>285</v>
      </c>
      <c r="AR242" s="565">
        <v>1800</v>
      </c>
      <c r="AS242" s="512"/>
      <c r="AT242" s="565">
        <v>0</v>
      </c>
      <c r="AU242" s="512" t="s">
        <v>285</v>
      </c>
      <c r="AV242" s="565">
        <v>4000</v>
      </c>
      <c r="AW242" s="512" t="s">
        <v>285</v>
      </c>
      <c r="AX242" s="565">
        <v>17.88</v>
      </c>
      <c r="AY242" s="512" t="s">
        <v>285</v>
      </c>
      <c r="AZ242" s="565">
        <v>54.96</v>
      </c>
      <c r="BA242" s="512" t="s">
        <v>285</v>
      </c>
      <c r="BB242" s="565">
        <v>170.438724983898</v>
      </c>
      <c r="BC242" s="512" t="s">
        <v>285</v>
      </c>
      <c r="BD242" s="565">
        <v>211.72512420359999</v>
      </c>
      <c r="BE242" s="512" t="s">
        <v>285</v>
      </c>
      <c r="BF242" s="565">
        <v>72</v>
      </c>
      <c r="BG242" s="731"/>
      <c r="BH242" s="1" t="s">
        <v>1280</v>
      </c>
    </row>
    <row r="243" spans="1:60" ht="28.5">
      <c r="A243" s="712"/>
      <c r="B243" s="535"/>
      <c r="C243" s="617" t="s">
        <v>711</v>
      </c>
      <c r="D243" s="725" t="s">
        <v>1234</v>
      </c>
      <c r="E243" s="705" t="s">
        <v>1298</v>
      </c>
      <c r="F243" s="559">
        <v>90</v>
      </c>
      <c r="G243" s="560" t="s">
        <v>1280</v>
      </c>
      <c r="H243" s="560">
        <v>0.91263939216832268</v>
      </c>
      <c r="I243" s="561">
        <v>103786.82558999999</v>
      </c>
      <c r="J243" s="559">
        <v>2023</v>
      </c>
      <c r="K243" s="562">
        <v>1</v>
      </c>
      <c r="L243" s="563">
        <v>0</v>
      </c>
      <c r="M243" s="513">
        <v>0</v>
      </c>
      <c r="N243" s="714">
        <v>0.02</v>
      </c>
      <c r="O243" s="513">
        <v>2075.7365117999998</v>
      </c>
      <c r="P243" s="707"/>
      <c r="Q243" s="513"/>
      <c r="R243" s="707"/>
      <c r="S243" s="513"/>
      <c r="T243" s="513"/>
      <c r="U243" s="512"/>
      <c r="V243" s="513"/>
      <c r="W243" s="513">
        <v>105862.56210179999</v>
      </c>
      <c r="X243" s="513">
        <v>3493.4645493593998</v>
      </c>
      <c r="Y243" s="513">
        <v>109356.02665115939</v>
      </c>
      <c r="Z243" s="513">
        <v>42.985859532688444</v>
      </c>
      <c r="AA243" s="952"/>
      <c r="AB243" s="513">
        <v>51273.572619745035</v>
      </c>
      <c r="AC243" s="513">
        <v>10586.256210179999</v>
      </c>
      <c r="AD243" s="513">
        <v>171215.85548108444</v>
      </c>
      <c r="AE243" t="s">
        <v>1280</v>
      </c>
      <c r="AF243" s="564" t="s">
        <v>289</v>
      </c>
      <c r="AG243" s="513">
        <v>0</v>
      </c>
      <c r="AH243" s="513">
        <v>11208.992731743838</v>
      </c>
      <c r="AI243" s="564" t="s">
        <v>285</v>
      </c>
      <c r="AJ243" s="513">
        <v>6780.0736523718824</v>
      </c>
      <c r="AK243" s="564" t="s">
        <v>285</v>
      </c>
      <c r="AL243" s="513">
        <v>1585.6623864418113</v>
      </c>
      <c r="AM243" s="564" t="s">
        <v>286</v>
      </c>
      <c r="AN243" s="513">
        <v>228</v>
      </c>
      <c r="AO243" s="707">
        <v>6</v>
      </c>
      <c r="AP243" s="565">
        <v>25143.840000000004</v>
      </c>
      <c r="AQ243" s="512" t="s">
        <v>285</v>
      </c>
      <c r="AR243" s="565">
        <v>1800</v>
      </c>
      <c r="AS243" s="512"/>
      <c r="AT243" s="565">
        <v>0</v>
      </c>
      <c r="AU243" s="512" t="s">
        <v>285</v>
      </c>
      <c r="AV243" s="565">
        <v>4000</v>
      </c>
      <c r="AW243" s="512" t="s">
        <v>285</v>
      </c>
      <c r="AX243" s="565">
        <v>17.88</v>
      </c>
      <c r="AY243" s="512" t="s">
        <v>285</v>
      </c>
      <c r="AZ243" s="565">
        <v>54.96</v>
      </c>
      <c r="BA243" s="512" t="s">
        <v>285</v>
      </c>
      <c r="BB243" s="565">
        <v>170.438724983898</v>
      </c>
      <c r="BC243" s="512" t="s">
        <v>285</v>
      </c>
      <c r="BD243" s="565">
        <v>211.72512420359999</v>
      </c>
      <c r="BE243" s="512" t="s">
        <v>285</v>
      </c>
      <c r="BF243" s="565">
        <v>72</v>
      </c>
      <c r="BG243" s="731"/>
      <c r="BH243" s="1" t="s">
        <v>1280</v>
      </c>
    </row>
    <row r="244" spans="1:60" ht="28.5">
      <c r="A244" s="712">
        <v>152</v>
      </c>
      <c r="B244" s="535" t="s">
        <v>868</v>
      </c>
      <c r="C244" s="617" t="s">
        <v>711</v>
      </c>
      <c r="D244" s="725" t="s">
        <v>1234</v>
      </c>
      <c r="E244" s="705" t="s">
        <v>1064</v>
      </c>
      <c r="F244" s="559">
        <v>95</v>
      </c>
      <c r="G244" s="560" t="s">
        <v>1064</v>
      </c>
      <c r="H244" s="560">
        <v>1.3988310929281123</v>
      </c>
      <c r="I244" s="561">
        <v>159077.33099999998</v>
      </c>
      <c r="J244" s="559">
        <v>2023</v>
      </c>
      <c r="K244" s="562">
        <v>1</v>
      </c>
      <c r="L244" s="563">
        <v>0</v>
      </c>
      <c r="M244" s="513">
        <v>0</v>
      </c>
      <c r="N244" s="714">
        <v>0.02</v>
      </c>
      <c r="O244" s="513">
        <v>3181.5466199999996</v>
      </c>
      <c r="P244" s="707"/>
      <c r="Q244" s="513">
        <v>0</v>
      </c>
      <c r="R244" s="707"/>
      <c r="S244" s="513"/>
      <c r="T244" s="513"/>
      <c r="U244" s="559"/>
      <c r="V244" s="513"/>
      <c r="W244" s="513">
        <v>162258.87761999998</v>
      </c>
      <c r="X244" s="513">
        <v>5354.5429614599989</v>
      </c>
      <c r="Y244" s="513">
        <v>167613.42058145997</v>
      </c>
      <c r="Z244" s="513">
        <v>65.885778530448107</v>
      </c>
      <c r="AA244" s="952"/>
      <c r="AB244" s="513">
        <v>43062.764756239012</v>
      </c>
      <c r="AC244" s="513">
        <v>16225.887761999998</v>
      </c>
      <c r="AD244" s="513">
        <v>226902.07309969899</v>
      </c>
      <c r="AE244" t="s">
        <v>1064</v>
      </c>
      <c r="AF244" s="564" t="s">
        <v>289</v>
      </c>
      <c r="AG244" s="513">
        <v>0</v>
      </c>
      <c r="AH244" s="513">
        <v>17180.375609599647</v>
      </c>
      <c r="AI244" s="559">
        <v>0</v>
      </c>
      <c r="AJ244" s="513">
        <v>0</v>
      </c>
      <c r="AK244" s="564" t="s">
        <v>285</v>
      </c>
      <c r="AL244" s="513">
        <v>2430.3945984311695</v>
      </c>
      <c r="AM244" s="559">
        <v>0</v>
      </c>
      <c r="AN244" s="513">
        <v>228</v>
      </c>
      <c r="AO244" s="707">
        <v>5</v>
      </c>
      <c r="AP244" s="565">
        <v>22493.4</v>
      </c>
      <c r="AQ244" s="559">
        <v>0</v>
      </c>
      <c r="AR244" s="565">
        <v>0</v>
      </c>
      <c r="AS244" s="512"/>
      <c r="AT244" s="565">
        <v>0</v>
      </c>
      <c r="AU244" s="559">
        <v>0</v>
      </c>
      <c r="AV244" s="565">
        <v>0</v>
      </c>
      <c r="AW244" s="559">
        <v>0</v>
      </c>
      <c r="AX244" s="565">
        <v>17.88</v>
      </c>
      <c r="AY244" s="559">
        <v>0</v>
      </c>
      <c r="AZ244" s="565">
        <v>54.96</v>
      </c>
      <c r="BA244" s="559">
        <v>0</v>
      </c>
      <c r="BB244" s="565">
        <v>261.23679296820001</v>
      </c>
      <c r="BC244" s="559">
        <v>0</v>
      </c>
      <c r="BD244" s="565">
        <v>324.51775523999999</v>
      </c>
      <c r="BE244" s="559">
        <v>0</v>
      </c>
      <c r="BF244" s="565">
        <v>72</v>
      </c>
      <c r="BG244" s="953"/>
      <c r="BH244" s="789" t="s">
        <v>1064</v>
      </c>
    </row>
    <row r="245" spans="1:60" ht="28.5">
      <c r="A245" s="712">
        <v>153</v>
      </c>
      <c r="B245" s="535" t="s">
        <v>868</v>
      </c>
      <c r="C245" s="617" t="s">
        <v>711</v>
      </c>
      <c r="D245" s="725" t="s">
        <v>1234</v>
      </c>
      <c r="E245" s="705" t="s">
        <v>1069</v>
      </c>
      <c r="F245" s="559">
        <v>100</v>
      </c>
      <c r="G245" s="560" t="s">
        <v>1069</v>
      </c>
      <c r="H245" s="560">
        <v>0.76070368205727645</v>
      </c>
      <c r="I245" s="561">
        <v>86508.451259999987</v>
      </c>
      <c r="J245" s="559">
        <v>2023</v>
      </c>
      <c r="K245" s="562">
        <v>1</v>
      </c>
      <c r="L245" s="563">
        <v>0</v>
      </c>
      <c r="M245" s="513">
        <v>0</v>
      </c>
      <c r="N245" s="714">
        <v>0.02</v>
      </c>
      <c r="O245" s="513">
        <v>1730.1690251999999</v>
      </c>
      <c r="P245" s="707"/>
      <c r="Q245" s="513">
        <v>0</v>
      </c>
      <c r="R245" s="707"/>
      <c r="S245" s="513"/>
      <c r="T245" s="513"/>
      <c r="U245" s="559"/>
      <c r="V245" s="513"/>
      <c r="W245" s="513">
        <v>88238.620285199984</v>
      </c>
      <c r="X245" s="513">
        <v>2911.8744694115994</v>
      </c>
      <c r="Y245" s="513">
        <v>91150.494754611587</v>
      </c>
      <c r="Z245" s="513">
        <v>35.829596994737258</v>
      </c>
      <c r="AA245" s="952"/>
      <c r="AB245" s="513">
        <v>33849.389305519129</v>
      </c>
      <c r="AC245" s="513">
        <v>8823.8620285199995</v>
      </c>
      <c r="AD245" s="513">
        <v>133823.74608865072</v>
      </c>
      <c r="AE245" t="s">
        <v>1069</v>
      </c>
      <c r="AF245" s="564" t="s">
        <v>289</v>
      </c>
      <c r="AG245" s="513">
        <v>0</v>
      </c>
      <c r="AH245" s="513">
        <v>9342.9257123476873</v>
      </c>
      <c r="AI245" s="559">
        <v>0</v>
      </c>
      <c r="AJ245" s="513">
        <v>0</v>
      </c>
      <c r="AK245" s="564" t="s">
        <v>285</v>
      </c>
      <c r="AL245" s="513">
        <v>1321.6821739418681</v>
      </c>
      <c r="AM245" s="559">
        <v>0</v>
      </c>
      <c r="AN245" s="513">
        <v>228</v>
      </c>
      <c r="AO245" s="707">
        <v>5</v>
      </c>
      <c r="AP245" s="565">
        <v>22493.4</v>
      </c>
      <c r="AQ245" s="559">
        <v>0</v>
      </c>
      <c r="AR245" s="565">
        <v>0</v>
      </c>
      <c r="AS245" s="512"/>
      <c r="AT245" s="565">
        <v>0</v>
      </c>
      <c r="AU245" s="559">
        <v>0</v>
      </c>
      <c r="AV245" s="565">
        <v>0</v>
      </c>
      <c r="AW245" s="559">
        <v>0</v>
      </c>
      <c r="AX245" s="565">
        <v>17.88</v>
      </c>
      <c r="AY245" s="559">
        <v>0</v>
      </c>
      <c r="AZ245" s="565">
        <v>54.96</v>
      </c>
      <c r="BA245" s="559">
        <v>0</v>
      </c>
      <c r="BB245" s="565">
        <v>142.06417865917197</v>
      </c>
      <c r="BC245" s="559">
        <v>0</v>
      </c>
      <c r="BD245" s="565">
        <v>176.47724057039997</v>
      </c>
      <c r="BE245" s="559">
        <v>0</v>
      </c>
      <c r="BF245" s="565">
        <v>72</v>
      </c>
      <c r="BG245" s="953"/>
      <c r="BH245" s="789" t="s">
        <v>1069</v>
      </c>
    </row>
    <row r="246" spans="1:60" ht="28.5">
      <c r="A246" s="712">
        <v>154</v>
      </c>
      <c r="B246" s="535" t="s">
        <v>868</v>
      </c>
      <c r="C246" s="617" t="s">
        <v>711</v>
      </c>
      <c r="D246" s="725" t="s">
        <v>1234</v>
      </c>
      <c r="E246" s="705" t="s">
        <v>1069</v>
      </c>
      <c r="F246" s="559">
        <v>100</v>
      </c>
      <c r="G246" s="560" t="s">
        <v>1069</v>
      </c>
      <c r="H246" s="560">
        <v>0.76070368205727645</v>
      </c>
      <c r="I246" s="561">
        <v>86508.451259999987</v>
      </c>
      <c r="J246" s="559">
        <v>2023</v>
      </c>
      <c r="K246" s="562">
        <v>1</v>
      </c>
      <c r="L246" s="563">
        <v>0</v>
      </c>
      <c r="M246" s="513">
        <v>0</v>
      </c>
      <c r="N246" s="714">
        <v>0.02</v>
      </c>
      <c r="O246" s="513">
        <v>1730.1690251999999</v>
      </c>
      <c r="P246" s="707"/>
      <c r="Q246" s="513">
        <v>0</v>
      </c>
      <c r="R246" s="707"/>
      <c r="S246" s="513"/>
      <c r="T246" s="513"/>
      <c r="U246" s="559"/>
      <c r="V246" s="513"/>
      <c r="W246" s="513">
        <v>88238.620285199984</v>
      </c>
      <c r="X246" s="513">
        <v>2911.8744694115994</v>
      </c>
      <c r="Y246" s="513">
        <v>91150.494754611587</v>
      </c>
      <c r="Z246" s="513">
        <v>35.829596994737258</v>
      </c>
      <c r="AA246" s="952"/>
      <c r="AB246" s="513">
        <v>33849.389305519129</v>
      </c>
      <c r="AC246" s="513">
        <v>8823.8620285199995</v>
      </c>
      <c r="AD246" s="513">
        <v>133823.74608865072</v>
      </c>
      <c r="AE246" t="s">
        <v>1069</v>
      </c>
      <c r="AF246" s="564" t="s">
        <v>289</v>
      </c>
      <c r="AG246" s="513">
        <v>0</v>
      </c>
      <c r="AH246" s="513">
        <v>9342.9257123476873</v>
      </c>
      <c r="AI246" s="559">
        <v>0</v>
      </c>
      <c r="AJ246" s="513">
        <v>0</v>
      </c>
      <c r="AK246" s="564" t="s">
        <v>285</v>
      </c>
      <c r="AL246" s="513">
        <v>1321.6821739418681</v>
      </c>
      <c r="AM246" s="559">
        <v>0</v>
      </c>
      <c r="AN246" s="513">
        <v>228</v>
      </c>
      <c r="AO246" s="707">
        <v>5</v>
      </c>
      <c r="AP246" s="565">
        <v>22493.4</v>
      </c>
      <c r="AQ246" s="559">
        <v>0</v>
      </c>
      <c r="AR246" s="565">
        <v>0</v>
      </c>
      <c r="AS246" s="512"/>
      <c r="AT246" s="565">
        <v>0</v>
      </c>
      <c r="AU246" s="559">
        <v>0</v>
      </c>
      <c r="AV246" s="565">
        <v>0</v>
      </c>
      <c r="AW246" s="559">
        <v>0</v>
      </c>
      <c r="AX246" s="565">
        <v>17.88</v>
      </c>
      <c r="AY246" s="559">
        <v>0</v>
      </c>
      <c r="AZ246" s="565">
        <v>54.96</v>
      </c>
      <c r="BA246" s="559">
        <v>0</v>
      </c>
      <c r="BB246" s="565">
        <v>142.06417865917197</v>
      </c>
      <c r="BC246" s="559">
        <v>0</v>
      </c>
      <c r="BD246" s="565">
        <v>176.47724057039997</v>
      </c>
      <c r="BE246" s="559">
        <v>0</v>
      </c>
      <c r="BF246" s="565">
        <v>72</v>
      </c>
      <c r="BG246" s="953"/>
      <c r="BH246" s="789" t="s">
        <v>1069</v>
      </c>
    </row>
    <row r="247" spans="1:60" ht="28.5">
      <c r="A247" s="712">
        <v>155</v>
      </c>
      <c r="B247" s="535" t="s">
        <v>868</v>
      </c>
      <c r="C247" s="617" t="s">
        <v>711</v>
      </c>
      <c r="D247" s="725" t="s">
        <v>1234</v>
      </c>
      <c r="E247" s="705" t="s">
        <v>1232</v>
      </c>
      <c r="F247" s="559">
        <v>110</v>
      </c>
      <c r="G247" s="560" t="s">
        <v>1065</v>
      </c>
      <c r="H247" s="560">
        <v>1.3988310929281123</v>
      </c>
      <c r="I247" s="561">
        <v>159077.33099999998</v>
      </c>
      <c r="J247" s="559">
        <v>2023</v>
      </c>
      <c r="K247" s="562">
        <v>1</v>
      </c>
      <c r="L247" s="563">
        <v>0</v>
      </c>
      <c r="M247" s="513">
        <v>0</v>
      </c>
      <c r="N247" s="714">
        <v>0.02</v>
      </c>
      <c r="O247" s="513">
        <v>3181.5466199999996</v>
      </c>
      <c r="P247" s="707"/>
      <c r="Q247" s="513">
        <v>0</v>
      </c>
      <c r="R247" s="707"/>
      <c r="S247" s="513"/>
      <c r="T247" s="513"/>
      <c r="U247" s="559"/>
      <c r="V247" s="513"/>
      <c r="W247" s="513">
        <v>162258.87761999998</v>
      </c>
      <c r="X247" s="513">
        <v>5354.5429614599989</v>
      </c>
      <c r="Y247" s="513">
        <v>167613.42058145997</v>
      </c>
      <c r="Z247" s="513">
        <v>65.885778530448107</v>
      </c>
      <c r="AA247" s="952"/>
      <c r="AB247" s="513">
        <v>43062.764756239012</v>
      </c>
      <c r="AC247" s="513">
        <v>16225.887761999998</v>
      </c>
      <c r="AD247" s="513">
        <v>226902.07309969899</v>
      </c>
      <c r="AE247" t="s">
        <v>1065</v>
      </c>
      <c r="AF247" s="564" t="s">
        <v>289</v>
      </c>
      <c r="AG247" s="513">
        <v>0</v>
      </c>
      <c r="AH247" s="513">
        <v>17180.375609599647</v>
      </c>
      <c r="AI247" s="559">
        <v>0</v>
      </c>
      <c r="AJ247" s="513">
        <v>0</v>
      </c>
      <c r="AK247" s="564" t="s">
        <v>285</v>
      </c>
      <c r="AL247" s="513">
        <v>2430.3945984311695</v>
      </c>
      <c r="AM247" s="559">
        <v>0</v>
      </c>
      <c r="AN247" s="513">
        <v>228</v>
      </c>
      <c r="AO247" s="707">
        <v>5</v>
      </c>
      <c r="AP247" s="565">
        <v>22493.4</v>
      </c>
      <c r="AQ247" s="559">
        <v>0</v>
      </c>
      <c r="AR247" s="565">
        <v>0</v>
      </c>
      <c r="AS247" s="512"/>
      <c r="AT247" s="565">
        <v>0</v>
      </c>
      <c r="AU247" s="559">
        <v>0</v>
      </c>
      <c r="AV247" s="565">
        <v>0</v>
      </c>
      <c r="AW247" s="559">
        <v>0</v>
      </c>
      <c r="AX247" s="565">
        <v>17.88</v>
      </c>
      <c r="AY247" s="559">
        <v>0</v>
      </c>
      <c r="AZ247" s="565">
        <v>54.96</v>
      </c>
      <c r="BA247" s="559">
        <v>0</v>
      </c>
      <c r="BB247" s="565">
        <v>261.23679296820001</v>
      </c>
      <c r="BC247" s="559">
        <v>0</v>
      </c>
      <c r="BD247" s="565">
        <v>324.51775523999999</v>
      </c>
      <c r="BE247" s="559">
        <v>0</v>
      </c>
      <c r="BF247" s="565">
        <v>72</v>
      </c>
      <c r="BG247" s="953"/>
      <c r="BH247" s="789" t="s">
        <v>1065</v>
      </c>
    </row>
    <row r="248" spans="1:60" ht="28.5">
      <c r="A248" s="712">
        <v>156</v>
      </c>
      <c r="B248" s="535" t="s">
        <v>868</v>
      </c>
      <c r="C248" s="617" t="s">
        <v>711</v>
      </c>
      <c r="D248" s="725" t="s">
        <v>1234</v>
      </c>
      <c r="E248" s="705" t="s">
        <v>1070</v>
      </c>
      <c r="F248" s="559">
        <v>115</v>
      </c>
      <c r="G248" s="560" t="s">
        <v>1070</v>
      </c>
      <c r="H248" s="560">
        <v>0.76070368205727645</v>
      </c>
      <c r="I248" s="561">
        <v>86508.451259999987</v>
      </c>
      <c r="J248" s="559">
        <v>2023</v>
      </c>
      <c r="K248" s="562">
        <v>1</v>
      </c>
      <c r="L248" s="563">
        <v>0</v>
      </c>
      <c r="M248" s="513">
        <v>0</v>
      </c>
      <c r="N248" s="714">
        <v>0.02</v>
      </c>
      <c r="O248" s="513">
        <v>1730.1690251999999</v>
      </c>
      <c r="P248" s="707"/>
      <c r="Q248" s="513">
        <v>0</v>
      </c>
      <c r="R248" s="707"/>
      <c r="S248" s="513"/>
      <c r="T248" s="513"/>
      <c r="U248" s="559"/>
      <c r="V248" s="513"/>
      <c r="W248" s="513">
        <v>88238.620285199984</v>
      </c>
      <c r="X248" s="513">
        <v>2911.8744694115994</v>
      </c>
      <c r="Y248" s="513">
        <v>91150.494754611587</v>
      </c>
      <c r="Z248" s="513">
        <v>35.829596994737258</v>
      </c>
      <c r="AA248" s="952"/>
      <c r="AB248" s="513">
        <v>33849.389305519129</v>
      </c>
      <c r="AC248" s="513">
        <v>8823.8620285199995</v>
      </c>
      <c r="AD248" s="513">
        <v>133823.74608865072</v>
      </c>
      <c r="AE248" t="s">
        <v>1070</v>
      </c>
      <c r="AF248" s="564" t="s">
        <v>289</v>
      </c>
      <c r="AG248" s="513">
        <v>0</v>
      </c>
      <c r="AH248" s="513">
        <v>9342.9257123476873</v>
      </c>
      <c r="AI248" s="559">
        <v>0</v>
      </c>
      <c r="AJ248" s="513">
        <v>0</v>
      </c>
      <c r="AK248" s="564" t="s">
        <v>285</v>
      </c>
      <c r="AL248" s="513">
        <v>1321.6821739418681</v>
      </c>
      <c r="AM248" s="559">
        <v>0</v>
      </c>
      <c r="AN248" s="513">
        <v>228</v>
      </c>
      <c r="AO248" s="707">
        <v>5</v>
      </c>
      <c r="AP248" s="565">
        <v>22493.4</v>
      </c>
      <c r="AQ248" s="559">
        <v>0</v>
      </c>
      <c r="AR248" s="565">
        <v>0</v>
      </c>
      <c r="AS248" s="512"/>
      <c r="AT248" s="565">
        <v>0</v>
      </c>
      <c r="AU248" s="559">
        <v>0</v>
      </c>
      <c r="AV248" s="565">
        <v>0</v>
      </c>
      <c r="AW248" s="559">
        <v>0</v>
      </c>
      <c r="AX248" s="565">
        <v>17.88</v>
      </c>
      <c r="AY248" s="559">
        <v>0</v>
      </c>
      <c r="AZ248" s="565">
        <v>54.96</v>
      </c>
      <c r="BA248" s="559">
        <v>0</v>
      </c>
      <c r="BB248" s="565">
        <v>142.06417865917197</v>
      </c>
      <c r="BC248" s="559">
        <v>0</v>
      </c>
      <c r="BD248" s="565">
        <v>176.47724057039997</v>
      </c>
      <c r="BE248" s="559">
        <v>0</v>
      </c>
      <c r="BF248" s="565">
        <v>72</v>
      </c>
      <c r="BG248" s="953"/>
      <c r="BH248" s="789" t="s">
        <v>1070</v>
      </c>
    </row>
    <row r="249" spans="1:60" ht="28.5">
      <c r="A249" s="712">
        <v>157</v>
      </c>
      <c r="B249" s="535" t="s">
        <v>868</v>
      </c>
      <c r="C249" s="617" t="s">
        <v>711</v>
      </c>
      <c r="D249" s="725" t="s">
        <v>1234</v>
      </c>
      <c r="E249" s="705" t="s">
        <v>1070</v>
      </c>
      <c r="F249" s="559">
        <v>115</v>
      </c>
      <c r="G249" s="560" t="s">
        <v>1070</v>
      </c>
      <c r="H249" s="560">
        <v>0.76070368205727645</v>
      </c>
      <c r="I249" s="561">
        <v>86508.451259999987</v>
      </c>
      <c r="J249" s="559">
        <v>2023</v>
      </c>
      <c r="K249" s="562">
        <v>1</v>
      </c>
      <c r="L249" s="563">
        <v>0</v>
      </c>
      <c r="M249" s="513">
        <v>0</v>
      </c>
      <c r="N249" s="714">
        <v>0.02</v>
      </c>
      <c r="O249" s="513">
        <v>1730.1690251999999</v>
      </c>
      <c r="P249" s="707"/>
      <c r="Q249" s="513">
        <v>0</v>
      </c>
      <c r="R249" s="707"/>
      <c r="S249" s="513"/>
      <c r="T249" s="513"/>
      <c r="U249" s="559"/>
      <c r="V249" s="513"/>
      <c r="W249" s="513">
        <v>88238.620285199984</v>
      </c>
      <c r="X249" s="513">
        <v>2911.8744694115994</v>
      </c>
      <c r="Y249" s="513">
        <v>91150.494754611587</v>
      </c>
      <c r="Z249" s="513">
        <v>35.829596994737258</v>
      </c>
      <c r="AA249" s="952"/>
      <c r="AB249" s="513">
        <v>33849.389305519129</v>
      </c>
      <c r="AC249" s="513">
        <v>8823.8620285199995</v>
      </c>
      <c r="AD249" s="513">
        <v>133823.74608865072</v>
      </c>
      <c r="AE249" t="s">
        <v>1070</v>
      </c>
      <c r="AF249" s="564" t="s">
        <v>289</v>
      </c>
      <c r="AG249" s="513">
        <v>0</v>
      </c>
      <c r="AH249" s="513">
        <v>9342.9257123476873</v>
      </c>
      <c r="AI249" s="559">
        <v>0</v>
      </c>
      <c r="AJ249" s="513">
        <v>0</v>
      </c>
      <c r="AK249" s="564" t="s">
        <v>285</v>
      </c>
      <c r="AL249" s="513">
        <v>1321.6821739418681</v>
      </c>
      <c r="AM249" s="559">
        <v>0</v>
      </c>
      <c r="AN249" s="513">
        <v>228</v>
      </c>
      <c r="AO249" s="707">
        <v>5</v>
      </c>
      <c r="AP249" s="565">
        <v>22493.4</v>
      </c>
      <c r="AQ249" s="559">
        <v>0</v>
      </c>
      <c r="AR249" s="565">
        <v>0</v>
      </c>
      <c r="AS249" s="512"/>
      <c r="AT249" s="565">
        <v>0</v>
      </c>
      <c r="AU249" s="559">
        <v>0</v>
      </c>
      <c r="AV249" s="565">
        <v>0</v>
      </c>
      <c r="AW249" s="559">
        <v>0</v>
      </c>
      <c r="AX249" s="565">
        <v>17.88</v>
      </c>
      <c r="AY249" s="559">
        <v>0</v>
      </c>
      <c r="AZ249" s="565">
        <v>54.96</v>
      </c>
      <c r="BA249" s="559">
        <v>0</v>
      </c>
      <c r="BB249" s="565">
        <v>142.06417865917197</v>
      </c>
      <c r="BC249" s="559">
        <v>0</v>
      </c>
      <c r="BD249" s="565">
        <v>176.47724057039997</v>
      </c>
      <c r="BE249" s="559">
        <v>0</v>
      </c>
      <c r="BF249" s="565">
        <v>72</v>
      </c>
      <c r="BG249" s="953"/>
      <c r="BH249" s="789" t="s">
        <v>1070</v>
      </c>
    </row>
    <row r="250" spans="1:60" ht="28.5">
      <c r="A250" s="712">
        <v>158</v>
      </c>
      <c r="B250" s="535" t="s">
        <v>868</v>
      </c>
      <c r="C250" s="617" t="s">
        <v>711</v>
      </c>
      <c r="D250" s="725" t="s">
        <v>1234</v>
      </c>
      <c r="E250" s="705" t="s">
        <v>1233</v>
      </c>
      <c r="F250" s="559">
        <v>125</v>
      </c>
      <c r="G250" s="560" t="s">
        <v>1066</v>
      </c>
      <c r="H250" s="560">
        <v>1.3988310929281123</v>
      </c>
      <c r="I250" s="561">
        <v>159077.33099999998</v>
      </c>
      <c r="J250" s="559">
        <v>2023</v>
      </c>
      <c r="K250" s="562">
        <v>1</v>
      </c>
      <c r="L250" s="563">
        <v>0</v>
      </c>
      <c r="M250" s="513">
        <v>0</v>
      </c>
      <c r="N250" s="714">
        <v>0.02</v>
      </c>
      <c r="O250" s="513">
        <v>3181.5466199999996</v>
      </c>
      <c r="P250" s="707"/>
      <c r="Q250" s="513">
        <v>0</v>
      </c>
      <c r="R250" s="707"/>
      <c r="S250" s="513"/>
      <c r="T250" s="513"/>
      <c r="U250" s="559"/>
      <c r="V250" s="513"/>
      <c r="W250" s="513">
        <v>162258.87761999998</v>
      </c>
      <c r="X250" s="513">
        <v>5354.5429614599989</v>
      </c>
      <c r="Y250" s="513">
        <v>167613.42058145997</v>
      </c>
      <c r="Z250" s="513">
        <v>65.885778530448107</v>
      </c>
      <c r="AA250" s="952"/>
      <c r="AB250" s="513">
        <v>43062.764756239012</v>
      </c>
      <c r="AC250" s="513">
        <v>16225.887761999998</v>
      </c>
      <c r="AD250" s="513">
        <v>226902.07309969899</v>
      </c>
      <c r="AE250" t="s">
        <v>1066</v>
      </c>
      <c r="AF250" s="564" t="s">
        <v>289</v>
      </c>
      <c r="AG250" s="513">
        <v>0</v>
      </c>
      <c r="AH250" s="513">
        <v>17180.375609599647</v>
      </c>
      <c r="AI250" s="559">
        <v>0</v>
      </c>
      <c r="AJ250" s="513">
        <v>0</v>
      </c>
      <c r="AK250" s="564" t="s">
        <v>285</v>
      </c>
      <c r="AL250" s="513">
        <v>2430.3945984311695</v>
      </c>
      <c r="AM250" s="559">
        <v>0</v>
      </c>
      <c r="AN250" s="513">
        <v>228</v>
      </c>
      <c r="AO250" s="707">
        <v>5</v>
      </c>
      <c r="AP250" s="565">
        <v>22493.4</v>
      </c>
      <c r="AQ250" s="559">
        <v>0</v>
      </c>
      <c r="AR250" s="565">
        <v>0</v>
      </c>
      <c r="AS250" s="512"/>
      <c r="AT250" s="565">
        <v>0</v>
      </c>
      <c r="AU250" s="559">
        <v>0</v>
      </c>
      <c r="AV250" s="565">
        <v>0</v>
      </c>
      <c r="AW250" s="559">
        <v>0</v>
      </c>
      <c r="AX250" s="565">
        <v>17.88</v>
      </c>
      <c r="AY250" s="559">
        <v>0</v>
      </c>
      <c r="AZ250" s="565">
        <v>54.96</v>
      </c>
      <c r="BA250" s="559">
        <v>0</v>
      </c>
      <c r="BB250" s="565">
        <v>261.23679296820001</v>
      </c>
      <c r="BC250" s="559">
        <v>0</v>
      </c>
      <c r="BD250" s="565">
        <v>324.51775523999999</v>
      </c>
      <c r="BE250" s="559">
        <v>0</v>
      </c>
      <c r="BF250" s="565">
        <v>72</v>
      </c>
      <c r="BG250" s="953"/>
      <c r="BH250" s="789" t="s">
        <v>1066</v>
      </c>
    </row>
    <row r="251" spans="1:60" ht="28.5">
      <c r="A251" s="712">
        <v>159</v>
      </c>
      <c r="B251" s="535" t="s">
        <v>868</v>
      </c>
      <c r="C251" s="617" t="s">
        <v>711</v>
      </c>
      <c r="D251" s="725" t="s">
        <v>1234</v>
      </c>
      <c r="E251" s="705" t="s">
        <v>1071</v>
      </c>
      <c r="F251" s="559">
        <v>130</v>
      </c>
      <c r="G251" s="560" t="s">
        <v>1071</v>
      </c>
      <c r="H251" s="560">
        <v>0.76070368205727645</v>
      </c>
      <c r="I251" s="561">
        <v>86508.451259999987</v>
      </c>
      <c r="J251" s="559">
        <v>2023</v>
      </c>
      <c r="K251" s="562">
        <v>1</v>
      </c>
      <c r="L251" s="563">
        <v>0</v>
      </c>
      <c r="M251" s="513">
        <v>0</v>
      </c>
      <c r="N251" s="714">
        <v>0.02</v>
      </c>
      <c r="O251" s="513">
        <v>1730.1690251999999</v>
      </c>
      <c r="P251" s="707"/>
      <c r="Q251" s="513">
        <v>0</v>
      </c>
      <c r="R251" s="707"/>
      <c r="S251" s="513"/>
      <c r="T251" s="513"/>
      <c r="U251" s="559"/>
      <c r="V251" s="513"/>
      <c r="W251" s="513">
        <v>88238.620285199984</v>
      </c>
      <c r="X251" s="513">
        <v>2911.8744694115994</v>
      </c>
      <c r="Y251" s="513">
        <v>91150.494754611587</v>
      </c>
      <c r="Z251" s="513">
        <v>35.829596994737258</v>
      </c>
      <c r="AA251" s="952"/>
      <c r="AB251" s="513">
        <v>33849.389305519129</v>
      </c>
      <c r="AC251" s="513">
        <v>8823.8620285199995</v>
      </c>
      <c r="AD251" s="513">
        <v>133823.74608865072</v>
      </c>
      <c r="AE251" t="s">
        <v>1071</v>
      </c>
      <c r="AF251" s="564" t="s">
        <v>289</v>
      </c>
      <c r="AG251" s="513">
        <v>0</v>
      </c>
      <c r="AH251" s="513">
        <v>9342.9257123476873</v>
      </c>
      <c r="AI251" s="559">
        <v>0</v>
      </c>
      <c r="AJ251" s="513">
        <v>0</v>
      </c>
      <c r="AK251" s="564" t="s">
        <v>285</v>
      </c>
      <c r="AL251" s="513">
        <v>1321.6821739418681</v>
      </c>
      <c r="AM251" s="559">
        <v>0</v>
      </c>
      <c r="AN251" s="513">
        <v>228</v>
      </c>
      <c r="AO251" s="707">
        <v>5</v>
      </c>
      <c r="AP251" s="565">
        <v>22493.4</v>
      </c>
      <c r="AQ251" s="559">
        <v>0</v>
      </c>
      <c r="AR251" s="565">
        <v>0</v>
      </c>
      <c r="AS251" s="512"/>
      <c r="AT251" s="565">
        <v>0</v>
      </c>
      <c r="AU251" s="559">
        <v>0</v>
      </c>
      <c r="AV251" s="565">
        <v>0</v>
      </c>
      <c r="AW251" s="559">
        <v>0</v>
      </c>
      <c r="AX251" s="565">
        <v>17.88</v>
      </c>
      <c r="AY251" s="559">
        <v>0</v>
      </c>
      <c r="AZ251" s="565">
        <v>54.96</v>
      </c>
      <c r="BA251" s="559">
        <v>0</v>
      </c>
      <c r="BB251" s="565">
        <v>142.06417865917197</v>
      </c>
      <c r="BC251" s="559">
        <v>0</v>
      </c>
      <c r="BD251" s="565">
        <v>176.47724057039997</v>
      </c>
      <c r="BE251" s="559">
        <v>0</v>
      </c>
      <c r="BF251" s="565">
        <v>72</v>
      </c>
      <c r="BG251" s="953"/>
      <c r="BH251" s="789" t="s">
        <v>1071</v>
      </c>
    </row>
    <row r="252" spans="1:60" ht="28.5">
      <c r="A252" s="712">
        <v>188</v>
      </c>
      <c r="B252" s="535"/>
      <c r="C252" s="617" t="s">
        <v>711</v>
      </c>
      <c r="D252" s="725" t="s">
        <v>1234</v>
      </c>
      <c r="E252" s="705" t="s">
        <v>1302</v>
      </c>
      <c r="F252" s="559">
        <v>170</v>
      </c>
      <c r="G252" s="560" t="s">
        <v>702</v>
      </c>
      <c r="H252" s="560">
        <v>0.76070368205727645</v>
      </c>
      <c r="I252" s="561">
        <v>86508.451259999987</v>
      </c>
      <c r="J252" s="559">
        <v>2024</v>
      </c>
      <c r="K252" s="562">
        <v>0</v>
      </c>
      <c r="L252" s="563">
        <v>0</v>
      </c>
      <c r="M252" s="513">
        <v>0</v>
      </c>
      <c r="N252" s="714">
        <v>0.02</v>
      </c>
      <c r="O252" s="513">
        <v>1730.1690251999999</v>
      </c>
      <c r="P252" s="707"/>
      <c r="Q252" s="513">
        <v>0</v>
      </c>
      <c r="R252" s="707"/>
      <c r="S252" s="513"/>
      <c r="T252" s="513"/>
      <c r="U252" s="512"/>
      <c r="V252" s="513"/>
      <c r="W252" s="513">
        <v>88238.620285199984</v>
      </c>
      <c r="X252" s="513">
        <v>2911.8744694115994</v>
      </c>
      <c r="Y252" s="513">
        <v>91150.494754611587</v>
      </c>
      <c r="Z252" s="513">
        <v>35.829596994737258</v>
      </c>
      <c r="AA252" s="952"/>
      <c r="AB252" s="513">
        <v>40010.829305519124</v>
      </c>
      <c r="AC252" s="513">
        <v>8823.8620285199995</v>
      </c>
      <c r="AD252" s="513">
        <v>139985.18608865072</v>
      </c>
      <c r="AE252" t="s">
        <v>702</v>
      </c>
      <c r="AF252" s="564" t="s">
        <v>289</v>
      </c>
      <c r="AG252" s="513">
        <v>0</v>
      </c>
      <c r="AH252" s="513">
        <v>9342.9257123476873</v>
      </c>
      <c r="AI252" s="559">
        <v>0</v>
      </c>
      <c r="AJ252" s="513">
        <v>0</v>
      </c>
      <c r="AK252" s="564" t="s">
        <v>285</v>
      </c>
      <c r="AL252" s="513">
        <v>1321.6821739418681</v>
      </c>
      <c r="AM252" s="564" t="s">
        <v>288</v>
      </c>
      <c r="AN252" s="513">
        <v>2389.44</v>
      </c>
      <c r="AO252" s="707">
        <v>5</v>
      </c>
      <c r="AP252" s="565">
        <v>22493.4</v>
      </c>
      <c r="AQ252" s="559">
        <v>0</v>
      </c>
      <c r="AR252" s="565">
        <v>0</v>
      </c>
      <c r="AS252" s="512"/>
      <c r="AT252" s="565">
        <v>0</v>
      </c>
      <c r="AU252" s="512" t="s">
        <v>285</v>
      </c>
      <c r="AV252" s="565">
        <v>4000</v>
      </c>
      <c r="AW252" s="512" t="s">
        <v>285</v>
      </c>
      <c r="AX252" s="565">
        <v>17.88</v>
      </c>
      <c r="AY252" s="512" t="s">
        <v>285</v>
      </c>
      <c r="AZ252" s="565">
        <v>54.96</v>
      </c>
      <c r="BA252" s="512" t="s">
        <v>285</v>
      </c>
      <c r="BB252" s="565">
        <v>142.06417865917197</v>
      </c>
      <c r="BC252" s="512" t="s">
        <v>285</v>
      </c>
      <c r="BD252" s="565">
        <v>176.47724057039997</v>
      </c>
      <c r="BE252" s="512" t="s">
        <v>285</v>
      </c>
      <c r="BF252" s="565">
        <v>72</v>
      </c>
      <c r="BG252" s="512"/>
      <c r="BH252" s="1" t="s">
        <v>702</v>
      </c>
    </row>
    <row r="253" spans="1:60" ht="28.5">
      <c r="A253" s="712">
        <v>189</v>
      </c>
      <c r="B253" s="535"/>
      <c r="C253" s="617" t="s">
        <v>711</v>
      </c>
      <c r="D253" s="725" t="s">
        <v>1234</v>
      </c>
      <c r="E253" s="705" t="s">
        <v>1302</v>
      </c>
      <c r="F253" s="559">
        <v>170</v>
      </c>
      <c r="G253" s="560" t="s">
        <v>702</v>
      </c>
      <c r="H253" s="560">
        <v>0.76070368205727645</v>
      </c>
      <c r="I253" s="561">
        <v>86508.451259999987</v>
      </c>
      <c r="J253" s="559">
        <v>2024</v>
      </c>
      <c r="K253" s="562">
        <v>0</v>
      </c>
      <c r="L253" s="563">
        <v>0</v>
      </c>
      <c r="M253" s="513">
        <v>0</v>
      </c>
      <c r="N253" s="714">
        <v>0.02</v>
      </c>
      <c r="O253" s="513">
        <v>1730.1690251999999</v>
      </c>
      <c r="P253" s="707"/>
      <c r="Q253" s="513">
        <v>0</v>
      </c>
      <c r="R253" s="707"/>
      <c r="S253" s="513"/>
      <c r="T253" s="513"/>
      <c r="U253" s="512"/>
      <c r="V253" s="513"/>
      <c r="W253" s="513">
        <v>88238.620285199984</v>
      </c>
      <c r="X253" s="513">
        <v>2911.8744694115994</v>
      </c>
      <c r="Y253" s="513">
        <v>91150.494754611587</v>
      </c>
      <c r="Z253" s="513">
        <v>35.829596994737258</v>
      </c>
      <c r="AA253" s="952"/>
      <c r="AB253" s="513">
        <v>40010.829305519124</v>
      </c>
      <c r="AC253" s="513">
        <v>8823.8620285199995</v>
      </c>
      <c r="AD253" s="513">
        <v>139985.18608865072</v>
      </c>
      <c r="AE253" t="s">
        <v>702</v>
      </c>
      <c r="AF253" s="564" t="s">
        <v>289</v>
      </c>
      <c r="AG253" s="513">
        <v>0</v>
      </c>
      <c r="AH253" s="513">
        <v>9342.9257123476873</v>
      </c>
      <c r="AI253" s="559">
        <v>0</v>
      </c>
      <c r="AJ253" s="513">
        <v>0</v>
      </c>
      <c r="AK253" s="564" t="s">
        <v>285</v>
      </c>
      <c r="AL253" s="513">
        <v>1321.6821739418681</v>
      </c>
      <c r="AM253" s="564" t="s">
        <v>288</v>
      </c>
      <c r="AN253" s="513">
        <v>2389.44</v>
      </c>
      <c r="AO253" s="707">
        <v>5</v>
      </c>
      <c r="AP253" s="565">
        <v>22493.4</v>
      </c>
      <c r="AQ253" s="559">
        <v>0</v>
      </c>
      <c r="AR253" s="565">
        <v>0</v>
      </c>
      <c r="AS253" s="512"/>
      <c r="AT253" s="565">
        <v>0</v>
      </c>
      <c r="AU253" s="512" t="s">
        <v>285</v>
      </c>
      <c r="AV253" s="565">
        <v>4000</v>
      </c>
      <c r="AW253" s="512" t="s">
        <v>285</v>
      </c>
      <c r="AX253" s="565">
        <v>17.88</v>
      </c>
      <c r="AY253" s="512" t="s">
        <v>285</v>
      </c>
      <c r="AZ253" s="565">
        <v>54.96</v>
      </c>
      <c r="BA253" s="512" t="s">
        <v>285</v>
      </c>
      <c r="BB253" s="565">
        <v>142.06417865917197</v>
      </c>
      <c r="BC253" s="512" t="s">
        <v>285</v>
      </c>
      <c r="BD253" s="565">
        <v>176.47724057039997</v>
      </c>
      <c r="BE253" s="512" t="s">
        <v>285</v>
      </c>
      <c r="BF253" s="565">
        <v>72</v>
      </c>
      <c r="BG253" s="512"/>
      <c r="BH253" s="1" t="s">
        <v>702</v>
      </c>
    </row>
    <row r="254" spans="1:60" ht="28.5">
      <c r="A254" s="712">
        <v>160</v>
      </c>
      <c r="B254" s="535" t="s">
        <v>868</v>
      </c>
      <c r="C254" s="617" t="s">
        <v>711</v>
      </c>
      <c r="D254" s="725" t="s">
        <v>1234</v>
      </c>
      <c r="E254" s="705" t="s">
        <v>1074</v>
      </c>
      <c r="F254" s="559">
        <v>175</v>
      </c>
      <c r="G254" s="560" t="s">
        <v>1074</v>
      </c>
      <c r="H254" s="560">
        <v>0.76072472238457045</v>
      </c>
      <c r="I254" s="561">
        <v>86510.843999999983</v>
      </c>
      <c r="J254" s="559">
        <v>2023</v>
      </c>
      <c r="K254" s="562">
        <v>1</v>
      </c>
      <c r="L254" s="563">
        <v>0</v>
      </c>
      <c r="M254" s="513">
        <v>0</v>
      </c>
      <c r="N254" s="714">
        <v>0.02</v>
      </c>
      <c r="O254" s="513">
        <v>1730.2168799999997</v>
      </c>
      <c r="P254" s="707"/>
      <c r="Q254" s="513">
        <v>0</v>
      </c>
      <c r="R254" s="559"/>
      <c r="S254" s="559"/>
      <c r="T254" s="513"/>
      <c r="U254" s="559"/>
      <c r="V254" s="513"/>
      <c r="W254" s="513">
        <v>88241.060879999975</v>
      </c>
      <c r="X254" s="513">
        <v>2911.9550090399994</v>
      </c>
      <c r="Y254" s="513">
        <v>91153.015889039976</v>
      </c>
      <c r="Z254" s="513">
        <v>35.8305880066981</v>
      </c>
      <c r="AA254" s="952"/>
      <c r="AB254" s="513">
        <v>37849.693088794469</v>
      </c>
      <c r="AC254" s="513">
        <v>8824.1060879999986</v>
      </c>
      <c r="AD254" s="513">
        <v>137826.81506583444</v>
      </c>
      <c r="AE254" t="s">
        <v>1074</v>
      </c>
      <c r="AF254" s="564" t="s">
        <v>289</v>
      </c>
      <c r="AG254" s="513">
        <v>0</v>
      </c>
      <c r="AH254" s="513">
        <v>9343.1841286265972</v>
      </c>
      <c r="AI254" s="559">
        <v>0</v>
      </c>
      <c r="AJ254" s="513">
        <v>0</v>
      </c>
      <c r="AK254" s="564" t="s">
        <v>285</v>
      </c>
      <c r="AL254" s="513">
        <v>1321.7187303910798</v>
      </c>
      <c r="AM254" s="564" t="s">
        <v>286</v>
      </c>
      <c r="AN254" s="513">
        <v>228</v>
      </c>
      <c r="AO254" s="707">
        <v>5</v>
      </c>
      <c r="AP254" s="565">
        <v>22493.4</v>
      </c>
      <c r="AQ254" s="559">
        <v>0</v>
      </c>
      <c r="AR254" s="565">
        <v>0</v>
      </c>
      <c r="AS254" s="512"/>
      <c r="AT254" s="565">
        <v>0</v>
      </c>
      <c r="AU254" s="512" t="s">
        <v>285</v>
      </c>
      <c r="AV254" s="565">
        <v>4000</v>
      </c>
      <c r="AW254" s="512" t="s">
        <v>285</v>
      </c>
      <c r="AX254" s="565">
        <v>17.88</v>
      </c>
      <c r="AY254" s="512" t="s">
        <v>285</v>
      </c>
      <c r="AZ254" s="565">
        <v>54.96</v>
      </c>
      <c r="BA254" s="512" t="s">
        <v>285</v>
      </c>
      <c r="BB254" s="565">
        <v>142.06810801679998</v>
      </c>
      <c r="BC254" s="512" t="s">
        <v>285</v>
      </c>
      <c r="BD254" s="565">
        <v>176.48212175999996</v>
      </c>
      <c r="BE254" s="512" t="s">
        <v>285</v>
      </c>
      <c r="BF254" s="565">
        <v>72</v>
      </c>
      <c r="BG254" s="953"/>
      <c r="BH254" s="789" t="s">
        <v>1074</v>
      </c>
    </row>
    <row r="255" spans="1:60" ht="28.5">
      <c r="A255" s="712">
        <v>194</v>
      </c>
      <c r="B255" s="535" t="s">
        <v>868</v>
      </c>
      <c r="C255" s="617" t="s">
        <v>711</v>
      </c>
      <c r="D255" s="725" t="s">
        <v>1234</v>
      </c>
      <c r="E255" s="705" t="s">
        <v>1304</v>
      </c>
      <c r="F255" s="559">
        <v>135</v>
      </c>
      <c r="G255" s="560" t="s">
        <v>1304</v>
      </c>
      <c r="H255" s="560">
        <v>0.85499999999999998</v>
      </c>
      <c r="I255" s="561">
        <v>97231.980824999977</v>
      </c>
      <c r="J255" s="1047">
        <v>2024</v>
      </c>
      <c r="K255" s="562">
        <v>0</v>
      </c>
      <c r="L255" s="563">
        <v>0</v>
      </c>
      <c r="M255" s="513">
        <v>0</v>
      </c>
      <c r="N255" s="714">
        <v>0.02</v>
      </c>
      <c r="O255" s="513">
        <v>1944.6396164999996</v>
      </c>
      <c r="P255" s="707"/>
      <c r="Q255" s="513">
        <v>0</v>
      </c>
      <c r="R255" s="707"/>
      <c r="S255" s="513"/>
      <c r="T255" s="513"/>
      <c r="U255" s="512"/>
      <c r="V255" s="513"/>
      <c r="W255" s="513">
        <v>99176.620441499981</v>
      </c>
      <c r="X255" s="513">
        <v>3272.8284745694991</v>
      </c>
      <c r="Y255" s="513">
        <v>102449.44891606948</v>
      </c>
      <c r="Z255" s="513">
        <v>40.271009794052468</v>
      </c>
      <c r="AA255" s="952"/>
      <c r="AB255" s="513">
        <v>39210.853122973946</v>
      </c>
      <c r="AC255" s="513">
        <v>9917.6620441499981</v>
      </c>
      <c r="AD255" s="513">
        <v>151577.96408319342</v>
      </c>
      <c r="AE255" t="s">
        <v>1304</v>
      </c>
      <c r="AF255" s="564" t="s">
        <v>289</v>
      </c>
      <c r="AG255" s="513">
        <v>0</v>
      </c>
      <c r="AH255" s="513">
        <v>10501.06851389712</v>
      </c>
      <c r="AI255" s="559">
        <v>0</v>
      </c>
      <c r="AJ255" s="513">
        <v>0</v>
      </c>
      <c r="AK255" s="564" t="s">
        <v>285</v>
      </c>
      <c r="AL255" s="513">
        <v>1485.5170092830076</v>
      </c>
      <c r="AM255" s="564" t="s">
        <v>286</v>
      </c>
      <c r="AN255" s="513">
        <v>228</v>
      </c>
      <c r="AO255" s="707">
        <v>5</v>
      </c>
      <c r="AP255" s="565">
        <v>22493.4</v>
      </c>
      <c r="AQ255" s="559">
        <v>0</v>
      </c>
      <c r="AR255" s="565"/>
      <c r="AS255" s="512"/>
      <c r="AT255" s="565"/>
      <c r="AU255" s="512" t="s">
        <v>285</v>
      </c>
      <c r="AV255" s="565">
        <v>4000</v>
      </c>
      <c r="AW255" s="512" t="s">
        <v>285</v>
      </c>
      <c r="AX255" s="565">
        <v>17.88</v>
      </c>
      <c r="AY255" s="512" t="s">
        <v>285</v>
      </c>
      <c r="AZ255" s="565">
        <v>54.96</v>
      </c>
      <c r="BA255" s="512" t="s">
        <v>285</v>
      </c>
      <c r="BB255" s="565">
        <v>159.67435891081499</v>
      </c>
      <c r="BC255" s="512" t="s">
        <v>285</v>
      </c>
      <c r="BD255" s="565">
        <v>198.35324088299996</v>
      </c>
      <c r="BE255" s="512" t="s">
        <v>285</v>
      </c>
      <c r="BF255" s="565">
        <v>72</v>
      </c>
      <c r="BG255" s="953"/>
      <c r="BH255" s="1" t="s">
        <v>1304</v>
      </c>
    </row>
    <row r="256" spans="1:60" ht="28.5">
      <c r="A256" s="712">
        <v>195</v>
      </c>
      <c r="B256" s="535"/>
      <c r="C256" s="617"/>
      <c r="D256" s="725"/>
      <c r="E256" s="705"/>
      <c r="F256" s="559"/>
      <c r="G256" s="560"/>
      <c r="H256" s="560"/>
      <c r="I256" s="561"/>
      <c r="J256" s="1047"/>
      <c r="K256" s="562"/>
      <c r="L256" s="563"/>
      <c r="M256" s="513"/>
      <c r="N256" s="714"/>
      <c r="O256" s="513"/>
      <c r="P256" s="707"/>
      <c r="Q256" s="513"/>
      <c r="R256" s="707"/>
      <c r="S256" s="513"/>
      <c r="T256" s="513"/>
      <c r="U256" s="512"/>
      <c r="V256" s="513"/>
      <c r="W256" s="513"/>
      <c r="X256" s="513"/>
      <c r="Y256" s="513"/>
      <c r="Z256" s="513"/>
      <c r="AA256" s="513"/>
      <c r="AB256" s="513"/>
      <c r="AC256" s="513"/>
      <c r="AD256" s="513"/>
      <c r="AF256" s="564"/>
      <c r="AG256" s="513"/>
      <c r="AH256" s="513"/>
      <c r="AI256" s="564"/>
      <c r="AJ256" s="513"/>
      <c r="AK256" s="564"/>
      <c r="AL256" s="513"/>
      <c r="AM256" s="564"/>
      <c r="AN256" s="513"/>
      <c r="AO256" s="707"/>
      <c r="AP256" s="565"/>
      <c r="AQ256" s="512"/>
      <c r="AR256" s="565"/>
      <c r="AS256" s="512"/>
      <c r="AT256" s="565"/>
      <c r="AU256" s="512"/>
      <c r="AV256" s="565"/>
      <c r="AW256" s="512"/>
      <c r="AX256" s="565"/>
      <c r="AY256" s="512"/>
      <c r="AZ256" s="565"/>
      <c r="BA256" s="512"/>
      <c r="BB256" s="565"/>
      <c r="BC256" s="512"/>
      <c r="BD256" s="565"/>
      <c r="BE256" s="512"/>
      <c r="BF256" s="565"/>
      <c r="BG256" s="512"/>
      <c r="BH256" s="1"/>
    </row>
    <row r="257" spans="1:60" ht="28.5">
      <c r="A257" s="712">
        <v>196</v>
      </c>
      <c r="B257" s="535"/>
      <c r="C257" s="617"/>
      <c r="D257" s="725"/>
      <c r="E257" s="705"/>
      <c r="F257" s="559"/>
      <c r="G257" s="560"/>
      <c r="H257" s="560"/>
      <c r="I257" s="561"/>
      <c r="J257" s="1047"/>
      <c r="K257" s="562"/>
      <c r="L257" s="563"/>
      <c r="M257" s="513"/>
      <c r="N257" s="714"/>
      <c r="O257" s="513"/>
      <c r="P257" s="707"/>
      <c r="Q257" s="513"/>
      <c r="R257" s="707"/>
      <c r="S257" s="513"/>
      <c r="T257" s="513"/>
      <c r="U257" s="512"/>
      <c r="V257" s="513"/>
      <c r="W257" s="513"/>
      <c r="X257" s="513"/>
      <c r="Y257" s="513"/>
      <c r="Z257" s="513" t="s">
        <v>1392</v>
      </c>
      <c r="AA257" s="513"/>
      <c r="AB257" s="513" t="s">
        <v>1390</v>
      </c>
      <c r="AC257" s="513"/>
      <c r="AD257" s="513">
        <f>SUM(AD170:AD221)</f>
        <v>10088504.053051341</v>
      </c>
      <c r="AF257" s="564"/>
      <c r="AG257" s="513"/>
      <c r="AH257" s="513"/>
      <c r="AI257" s="564"/>
      <c r="AJ257" s="513"/>
      <c r="AK257" s="564"/>
      <c r="AL257" s="513"/>
      <c r="AM257" s="564"/>
      <c r="AN257" s="513"/>
      <c r="AO257" s="707"/>
      <c r="AP257" s="565"/>
      <c r="AQ257" s="512"/>
      <c r="AR257" s="565"/>
      <c r="AS257" s="512"/>
      <c r="AT257" s="565"/>
      <c r="AU257" s="512"/>
      <c r="AV257" s="565"/>
      <c r="AW257" s="512"/>
      <c r="AX257" s="565"/>
      <c r="AY257" s="512"/>
      <c r="AZ257" s="565"/>
      <c r="BA257" s="512"/>
      <c r="BB257" s="565"/>
      <c r="BC257" s="512"/>
      <c r="BD257" s="565"/>
      <c r="BE257" s="512"/>
      <c r="BF257" s="565"/>
      <c r="BG257" s="512"/>
      <c r="BH257" s="1"/>
    </row>
    <row r="258" spans="1:60" ht="28.5">
      <c r="A258" s="712">
        <v>197</v>
      </c>
      <c r="B258" s="535"/>
      <c r="C258" s="617"/>
      <c r="D258" s="725"/>
      <c r="E258" s="705"/>
      <c r="F258" s="559"/>
      <c r="G258" s="560"/>
      <c r="H258" s="560"/>
      <c r="I258" s="561"/>
      <c r="J258" s="1047"/>
      <c r="K258" s="562"/>
      <c r="L258" s="563"/>
      <c r="M258" s="513"/>
      <c r="N258" s="714"/>
      <c r="O258" s="513"/>
      <c r="P258" s="707"/>
      <c r="Q258" s="513"/>
      <c r="R258" s="707"/>
      <c r="S258" s="513"/>
      <c r="T258" s="513"/>
      <c r="U258" s="512"/>
      <c r="V258" s="513"/>
      <c r="W258" s="513"/>
      <c r="X258" s="513"/>
      <c r="Y258" s="513"/>
      <c r="Z258" s="513"/>
      <c r="AA258" s="513"/>
      <c r="AB258" s="513" t="s">
        <v>1391</v>
      </c>
      <c r="AC258" s="513"/>
      <c r="AD258" s="513">
        <f>+AD257*0.0588</f>
        <v>593204.03831941891</v>
      </c>
      <c r="AF258" s="564"/>
      <c r="AG258" s="513"/>
      <c r="AH258" s="513"/>
      <c r="AI258" s="564"/>
      <c r="AJ258" s="513"/>
      <c r="AK258" s="564"/>
      <c r="AL258" s="513"/>
      <c r="AM258" s="564"/>
      <c r="AN258" s="513"/>
      <c r="AO258" s="707"/>
      <c r="AP258" s="565"/>
      <c r="AQ258" s="512"/>
      <c r="AR258" s="565"/>
      <c r="AS258" s="512"/>
      <c r="AT258" s="565"/>
      <c r="AU258" s="512"/>
      <c r="AV258" s="565"/>
      <c r="AW258" s="512"/>
      <c r="AX258" s="565"/>
      <c r="AY258" s="512"/>
      <c r="AZ258" s="565"/>
      <c r="BA258" s="512"/>
      <c r="BB258" s="565"/>
      <c r="BC258" s="512"/>
      <c r="BD258" s="565"/>
      <c r="BE258" s="512"/>
      <c r="BF258" s="565"/>
      <c r="BG258" s="512"/>
      <c r="BH258" s="1"/>
    </row>
    <row r="259" spans="1:60" ht="28.5">
      <c r="A259" s="712">
        <v>198</v>
      </c>
      <c r="B259" s="535"/>
      <c r="C259" s="617"/>
      <c r="D259" s="725"/>
      <c r="E259" s="705"/>
      <c r="F259" s="559"/>
      <c r="G259" s="560"/>
      <c r="H259" s="560"/>
      <c r="I259" s="561"/>
      <c r="J259" s="1047"/>
      <c r="K259" s="562"/>
      <c r="L259" s="563"/>
      <c r="M259" s="513"/>
      <c r="N259" s="714"/>
      <c r="O259" s="513"/>
      <c r="P259" s="707"/>
      <c r="Q259" s="513"/>
      <c r="R259" s="707"/>
      <c r="S259" s="513"/>
      <c r="T259" s="513"/>
      <c r="U259" s="512"/>
      <c r="V259" s="513"/>
      <c r="W259" s="513"/>
      <c r="X259" s="513"/>
      <c r="Y259" s="513"/>
      <c r="Z259" s="513"/>
      <c r="AA259" s="513"/>
      <c r="AB259" s="513"/>
      <c r="AC259" s="513"/>
      <c r="AD259" s="513"/>
      <c r="AF259" s="564"/>
      <c r="AG259" s="513"/>
      <c r="AH259" s="513"/>
      <c r="AI259" s="564"/>
      <c r="AJ259" s="513"/>
      <c r="AK259" s="564"/>
      <c r="AL259" s="513"/>
      <c r="AM259" s="564"/>
      <c r="AN259" s="513"/>
      <c r="AO259" s="707"/>
      <c r="AP259" s="565"/>
      <c r="AQ259" s="512"/>
      <c r="AR259" s="565"/>
      <c r="AS259" s="512"/>
      <c r="AT259" s="565"/>
      <c r="AU259" s="512"/>
      <c r="AV259" s="565"/>
      <c r="AW259" s="512"/>
      <c r="AX259" s="565"/>
      <c r="AY259" s="512"/>
      <c r="AZ259" s="565"/>
      <c r="BA259" s="512"/>
      <c r="BB259" s="565"/>
      <c r="BC259" s="512"/>
      <c r="BD259" s="565"/>
      <c r="BE259" s="512"/>
      <c r="BF259" s="565"/>
      <c r="BG259" s="512"/>
      <c r="BH259" s="1"/>
    </row>
    <row r="260" spans="1:60" ht="28.5">
      <c r="A260" s="712">
        <v>199</v>
      </c>
      <c r="B260" s="535"/>
      <c r="C260" s="617"/>
      <c r="D260" s="725"/>
      <c r="E260" s="705"/>
      <c r="F260" s="559"/>
      <c r="G260" s="560"/>
      <c r="H260" s="560"/>
      <c r="I260" s="561"/>
      <c r="J260" s="1047"/>
      <c r="K260" s="562"/>
      <c r="L260" s="563"/>
      <c r="M260" s="513"/>
      <c r="N260" s="714"/>
      <c r="O260" s="513"/>
      <c r="P260" s="707"/>
      <c r="Q260" s="513"/>
      <c r="R260" s="707"/>
      <c r="S260" s="513"/>
      <c r="T260" s="513"/>
      <c r="U260" s="512"/>
      <c r="V260" s="513"/>
      <c r="W260" s="513"/>
      <c r="X260" s="513"/>
      <c r="Y260" s="513"/>
      <c r="Z260" s="513"/>
      <c r="AA260" s="513"/>
      <c r="AB260" s="513"/>
      <c r="AC260" s="513"/>
      <c r="AD260" s="513"/>
      <c r="AE260">
        <v>0</v>
      </c>
      <c r="AF260" s="564"/>
      <c r="AG260" s="513"/>
      <c r="AH260" s="513"/>
      <c r="AI260" s="564"/>
      <c r="AJ260" s="513"/>
      <c r="AK260" s="564"/>
      <c r="AL260" s="513"/>
      <c r="AM260" s="564"/>
      <c r="AN260" s="513"/>
      <c r="AO260" s="707"/>
      <c r="AP260" s="565"/>
      <c r="AQ260" s="512"/>
      <c r="AR260" s="565"/>
      <c r="AS260" s="512"/>
      <c r="AT260" s="565"/>
      <c r="AU260" s="512"/>
      <c r="AV260" s="565"/>
      <c r="AW260" s="512"/>
      <c r="AX260" s="565"/>
      <c r="AY260" s="512"/>
      <c r="AZ260" s="565"/>
      <c r="BA260" s="512"/>
      <c r="BB260" s="565"/>
      <c r="BC260" s="512"/>
      <c r="BD260" s="565"/>
      <c r="BE260" s="512"/>
      <c r="BF260" s="565"/>
      <c r="BG260" s="512"/>
      <c r="BH260" s="1"/>
    </row>
    <row r="261" spans="1:60" ht="28.5">
      <c r="A261" s="712">
        <v>200</v>
      </c>
      <c r="B261" s="535"/>
      <c r="C261" s="617"/>
      <c r="D261" s="725"/>
      <c r="E261" s="705"/>
      <c r="F261" s="559"/>
      <c r="G261" s="560"/>
      <c r="H261" s="560"/>
      <c r="I261" s="561"/>
      <c r="J261" s="1047"/>
      <c r="K261" s="562"/>
      <c r="L261" s="563"/>
      <c r="M261" s="513"/>
      <c r="N261" s="714"/>
      <c r="O261" s="513"/>
      <c r="P261" s="707"/>
      <c r="Q261" s="513"/>
      <c r="R261" s="707"/>
      <c r="S261" s="513"/>
      <c r="T261" s="513"/>
      <c r="U261" s="512"/>
      <c r="V261" s="513"/>
      <c r="W261" s="513"/>
      <c r="X261" s="513"/>
      <c r="Y261" s="513"/>
      <c r="Z261" s="513"/>
      <c r="AA261" s="513"/>
      <c r="AB261" s="513"/>
      <c r="AC261" s="513"/>
      <c r="AD261" s="513"/>
      <c r="AE261">
        <v>0</v>
      </c>
      <c r="AF261" s="564"/>
      <c r="AG261" s="513"/>
      <c r="AH261" s="513"/>
      <c r="AI261" s="564"/>
      <c r="AJ261" s="513"/>
      <c r="AK261" s="564"/>
      <c r="AL261" s="513"/>
      <c r="AM261" s="564"/>
      <c r="AN261" s="513"/>
      <c r="AO261" s="707"/>
      <c r="AP261" s="565"/>
      <c r="AQ261" s="512"/>
      <c r="AR261" s="565"/>
      <c r="AS261" s="512"/>
      <c r="AT261" s="565"/>
      <c r="AU261" s="512"/>
      <c r="AV261" s="565"/>
      <c r="AW261" s="512"/>
      <c r="AX261" s="565"/>
      <c r="AY261" s="512"/>
      <c r="AZ261" s="565"/>
      <c r="BA261" s="512"/>
      <c r="BB261" s="565"/>
      <c r="BC261" s="512"/>
      <c r="BD261" s="565"/>
      <c r="BE261" s="512"/>
      <c r="BF261" s="565"/>
      <c r="BG261" s="512"/>
      <c r="BH261" s="1"/>
    </row>
    <row r="262" spans="1:60" ht="28.5">
      <c r="A262" s="712">
        <v>201</v>
      </c>
      <c r="B262" s="535"/>
      <c r="C262" s="617"/>
      <c r="D262" s="725"/>
      <c r="E262" s="705"/>
      <c r="F262" s="559"/>
      <c r="G262" s="560"/>
      <c r="H262" s="560"/>
      <c r="I262" s="561"/>
      <c r="J262" s="1047"/>
      <c r="K262" s="562"/>
      <c r="L262" s="563"/>
      <c r="M262" s="513"/>
      <c r="N262" s="714"/>
      <c r="O262" s="513"/>
      <c r="P262" s="707"/>
      <c r="Q262" s="513"/>
      <c r="R262" s="707"/>
      <c r="S262" s="513"/>
      <c r="T262" s="513"/>
      <c r="U262" s="512"/>
      <c r="V262" s="513"/>
      <c r="W262" s="513"/>
      <c r="X262" s="513"/>
      <c r="Y262" s="513"/>
      <c r="Z262" s="513"/>
      <c r="AA262" s="513"/>
      <c r="AB262" s="513"/>
      <c r="AC262" s="513"/>
      <c r="AD262" s="513"/>
      <c r="AE262">
        <v>0</v>
      </c>
      <c r="AF262" s="564"/>
      <c r="AG262" s="513"/>
      <c r="AH262" s="513"/>
      <c r="AI262" s="564"/>
      <c r="AJ262" s="513"/>
      <c r="AK262" s="564"/>
      <c r="AL262" s="513"/>
      <c r="AM262" s="564"/>
      <c r="AN262" s="513"/>
      <c r="AO262" s="707"/>
      <c r="AP262" s="565"/>
      <c r="AQ262" s="512"/>
      <c r="AR262" s="565"/>
      <c r="AS262" s="512"/>
      <c r="AT262" s="565"/>
      <c r="AU262" s="512"/>
      <c r="AV262" s="565"/>
      <c r="AW262" s="512"/>
      <c r="AX262" s="565"/>
      <c r="AY262" s="512"/>
      <c r="AZ262" s="565"/>
      <c r="BA262" s="512"/>
      <c r="BB262" s="565"/>
      <c r="BC262" s="512"/>
      <c r="BD262" s="565"/>
      <c r="BE262" s="512"/>
      <c r="BF262" s="565"/>
      <c r="BG262" s="512"/>
      <c r="BH262" s="1"/>
    </row>
    <row r="263" spans="1:60" ht="28.5">
      <c r="A263" s="712">
        <v>202</v>
      </c>
      <c r="B263" s="535"/>
      <c r="C263" s="617"/>
      <c r="D263" s="725"/>
      <c r="E263" s="705"/>
      <c r="F263" s="559"/>
      <c r="G263" s="560"/>
      <c r="H263" s="560"/>
      <c r="I263" s="561"/>
      <c r="J263" s="1047"/>
      <c r="K263" s="562"/>
      <c r="L263" s="563"/>
      <c r="M263" s="513"/>
      <c r="N263" s="714"/>
      <c r="O263" s="513"/>
      <c r="P263" s="707"/>
      <c r="Q263" s="513"/>
      <c r="R263" s="707"/>
      <c r="S263" s="513"/>
      <c r="T263" s="513"/>
      <c r="U263" s="512"/>
      <c r="V263" s="513"/>
      <c r="W263" s="513"/>
      <c r="X263" s="513"/>
      <c r="Y263" s="513"/>
      <c r="Z263" s="513"/>
      <c r="AA263" s="513"/>
      <c r="AB263" s="513"/>
      <c r="AC263" s="513"/>
      <c r="AD263" s="513"/>
      <c r="AE263">
        <v>0</v>
      </c>
      <c r="AF263" s="564"/>
      <c r="AG263" s="513"/>
      <c r="AH263" s="513"/>
      <c r="AI263" s="564"/>
      <c r="AJ263" s="513"/>
      <c r="AK263" s="564"/>
      <c r="AL263" s="513"/>
      <c r="AM263" s="564"/>
      <c r="AN263" s="513"/>
      <c r="AO263" s="707"/>
      <c r="AP263" s="565"/>
      <c r="AQ263" s="512"/>
      <c r="AR263" s="565"/>
      <c r="AS263" s="512"/>
      <c r="AT263" s="565"/>
      <c r="AU263" s="512"/>
      <c r="AV263" s="565"/>
      <c r="AW263" s="512"/>
      <c r="AX263" s="565"/>
      <c r="AY263" s="512"/>
      <c r="AZ263" s="565"/>
      <c r="BA263" s="512"/>
      <c r="BB263" s="565"/>
      <c r="BC263" s="512"/>
      <c r="BD263" s="565"/>
      <c r="BE263" s="512"/>
      <c r="BF263" s="565"/>
      <c r="BG263" s="512"/>
      <c r="BH263" s="1"/>
    </row>
    <row r="264" spans="1:60" ht="28.5">
      <c r="A264" s="712">
        <v>203</v>
      </c>
      <c r="B264" s="535"/>
      <c r="C264" s="617"/>
      <c r="D264" s="725"/>
      <c r="E264" s="705"/>
      <c r="F264" s="559"/>
      <c r="G264" s="560"/>
      <c r="H264" s="560"/>
      <c r="I264" s="561"/>
      <c r="J264" s="1047"/>
      <c r="K264" s="562"/>
      <c r="L264" s="563"/>
      <c r="M264" s="513"/>
      <c r="N264" s="714"/>
      <c r="O264" s="513"/>
      <c r="P264" s="707"/>
      <c r="Q264" s="513"/>
      <c r="R264" s="707"/>
      <c r="S264" s="513"/>
      <c r="T264" s="513"/>
      <c r="U264" s="512"/>
      <c r="V264" s="513"/>
      <c r="W264" s="513"/>
      <c r="X264" s="513"/>
      <c r="Y264" s="513"/>
      <c r="Z264" s="513"/>
      <c r="AA264" s="513"/>
      <c r="AB264" s="513"/>
      <c r="AC264" s="513"/>
      <c r="AD264" s="513"/>
      <c r="AE264">
        <v>0</v>
      </c>
      <c r="AF264" s="564"/>
      <c r="AG264" s="513"/>
      <c r="AH264" s="513"/>
      <c r="AI264" s="564"/>
      <c r="AJ264" s="513"/>
      <c r="AK264" s="564"/>
      <c r="AL264" s="513"/>
      <c r="AM264" s="564"/>
      <c r="AN264" s="513"/>
      <c r="AO264" s="707"/>
      <c r="AP264" s="565"/>
      <c r="AQ264" s="512"/>
      <c r="AR264" s="565"/>
      <c r="AS264" s="512"/>
      <c r="AT264" s="565"/>
      <c r="AU264" s="512"/>
      <c r="AV264" s="565"/>
      <c r="AW264" s="512"/>
      <c r="AX264" s="565"/>
      <c r="AY264" s="512"/>
      <c r="AZ264" s="565"/>
      <c r="BA264" s="512"/>
      <c r="BB264" s="565"/>
      <c r="BC264" s="512"/>
      <c r="BD264" s="565"/>
      <c r="BE264" s="512"/>
      <c r="BF264" s="565"/>
      <c r="BG264" s="512"/>
      <c r="BH264" s="1"/>
    </row>
    <row r="265" spans="1:60" ht="28.5">
      <c r="A265" s="712">
        <v>204</v>
      </c>
      <c r="B265" s="535"/>
      <c r="C265" s="617"/>
      <c r="D265" s="725"/>
      <c r="E265" s="705"/>
      <c r="F265" s="559"/>
      <c r="G265" s="560"/>
      <c r="H265" s="560"/>
      <c r="I265" s="561"/>
      <c r="J265" s="1047"/>
      <c r="K265" s="562"/>
      <c r="L265" s="563"/>
      <c r="M265" s="513"/>
      <c r="N265" s="714"/>
      <c r="O265" s="513"/>
      <c r="P265" s="707"/>
      <c r="Q265" s="513"/>
      <c r="R265" s="707"/>
      <c r="S265" s="513"/>
      <c r="T265" s="513"/>
      <c r="U265" s="512"/>
      <c r="V265" s="513"/>
      <c r="W265" s="513"/>
      <c r="X265" s="513"/>
      <c r="Y265" s="513"/>
      <c r="Z265" s="513"/>
      <c r="AA265" s="513"/>
      <c r="AB265" s="513"/>
      <c r="AC265" s="513"/>
      <c r="AD265" s="513"/>
      <c r="AF265" s="564"/>
      <c r="AG265" s="513"/>
      <c r="AH265" s="513"/>
      <c r="AI265" s="564"/>
      <c r="AJ265" s="513"/>
      <c r="AK265" s="564"/>
      <c r="AL265" s="513"/>
      <c r="AM265" s="564"/>
      <c r="AN265" s="513"/>
      <c r="AO265" s="707"/>
      <c r="AP265" s="565"/>
      <c r="AQ265" s="512"/>
      <c r="AR265" s="565"/>
      <c r="AS265" s="512"/>
      <c r="AT265" s="565"/>
      <c r="AU265" s="512"/>
      <c r="AV265" s="565"/>
      <c r="AW265" s="512"/>
      <c r="AX265" s="565"/>
      <c r="AY265" s="512"/>
      <c r="AZ265" s="565"/>
      <c r="BA265" s="512"/>
      <c r="BB265" s="565"/>
      <c r="BC265" s="512"/>
      <c r="BD265" s="565"/>
      <c r="BE265" s="512"/>
      <c r="BF265" s="565"/>
      <c r="BG265" s="512"/>
      <c r="BH265" s="1"/>
    </row>
    <row r="266" spans="1:60" ht="28.5">
      <c r="A266" s="712">
        <v>205</v>
      </c>
      <c r="B266" s="535"/>
      <c r="C266" s="617"/>
      <c r="D266" s="725"/>
      <c r="E266" s="705"/>
      <c r="F266" s="559"/>
      <c r="G266" s="560"/>
      <c r="H266" s="560"/>
      <c r="I266" s="561"/>
      <c r="J266" s="1047"/>
      <c r="K266" s="562"/>
      <c r="L266" s="563"/>
      <c r="M266" s="513"/>
      <c r="N266" s="714"/>
      <c r="O266" s="513"/>
      <c r="P266" s="707"/>
      <c r="Q266" s="513"/>
      <c r="R266" s="707"/>
      <c r="S266" s="513"/>
      <c r="T266" s="513"/>
      <c r="U266" s="512"/>
      <c r="V266" s="513"/>
      <c r="W266" s="513"/>
      <c r="X266" s="513"/>
      <c r="Y266" s="513"/>
      <c r="Z266" s="513"/>
      <c r="AA266" s="513"/>
      <c r="AB266" s="513"/>
      <c r="AC266" s="513"/>
      <c r="AD266" s="513"/>
      <c r="AF266" s="564"/>
      <c r="AG266" s="513"/>
      <c r="AH266" s="513"/>
      <c r="AI266" s="564"/>
      <c r="AJ266" s="513"/>
      <c r="AK266" s="564"/>
      <c r="AL266" s="513"/>
      <c r="AM266" s="564"/>
      <c r="AN266" s="513"/>
      <c r="AO266" s="707"/>
      <c r="AP266" s="565"/>
      <c r="AQ266" s="512"/>
      <c r="AR266" s="565"/>
      <c r="AS266" s="512"/>
      <c r="AT266" s="565"/>
      <c r="AU266" s="512"/>
      <c r="AV266" s="565"/>
      <c r="AW266" s="512"/>
      <c r="AX266" s="565"/>
      <c r="AY266" s="512"/>
      <c r="AZ266" s="565"/>
      <c r="BA266" s="512"/>
      <c r="BB266" s="565"/>
      <c r="BC266" s="512"/>
      <c r="BD266" s="565"/>
      <c r="BE266" s="512"/>
      <c r="BF266" s="565"/>
      <c r="BG266" s="512"/>
      <c r="BH266" s="1"/>
    </row>
    <row r="267" spans="1:60" ht="28.5">
      <c r="A267" s="712">
        <v>206</v>
      </c>
      <c r="B267" s="535"/>
      <c r="C267" s="617"/>
      <c r="D267" s="725"/>
      <c r="E267" s="705"/>
      <c r="F267" s="559"/>
      <c r="G267" s="560"/>
      <c r="H267" s="560"/>
      <c r="I267" s="561"/>
      <c r="J267" s="1047"/>
      <c r="K267" s="562"/>
      <c r="L267" s="563"/>
      <c r="M267" s="513"/>
      <c r="N267" s="714"/>
      <c r="O267" s="513"/>
      <c r="P267" s="707"/>
      <c r="Q267" s="513"/>
      <c r="R267" s="707"/>
      <c r="S267" s="513"/>
      <c r="T267" s="513"/>
      <c r="U267" s="512"/>
      <c r="V267" s="513"/>
      <c r="W267" s="513"/>
      <c r="X267" s="513"/>
      <c r="Y267" s="513"/>
      <c r="Z267" s="513"/>
      <c r="AA267" s="513"/>
      <c r="AB267" s="513"/>
      <c r="AC267" s="513"/>
      <c r="AD267" s="513"/>
      <c r="AF267" s="564"/>
      <c r="AG267" s="513"/>
      <c r="AH267" s="513"/>
      <c r="AI267" s="564"/>
      <c r="AJ267" s="513"/>
      <c r="AK267" s="564"/>
      <c r="AL267" s="513"/>
      <c r="AM267" s="564"/>
      <c r="AN267" s="513"/>
      <c r="AO267" s="707"/>
      <c r="AP267" s="565"/>
      <c r="AQ267" s="512"/>
      <c r="AR267" s="565"/>
      <c r="AS267" s="512"/>
      <c r="AT267" s="565"/>
      <c r="AU267" s="512"/>
      <c r="AV267" s="565"/>
      <c r="AW267" s="512"/>
      <c r="AX267" s="565"/>
      <c r="AY267" s="512"/>
      <c r="AZ267" s="565"/>
      <c r="BA267" s="512"/>
      <c r="BB267" s="565"/>
      <c r="BC267" s="512"/>
      <c r="BD267" s="565"/>
      <c r="BE267" s="512"/>
      <c r="BF267" s="565"/>
      <c r="BG267" s="512"/>
      <c r="BH267" s="1"/>
    </row>
    <row r="268" spans="1:60" ht="28.5">
      <c r="A268" s="712">
        <v>207</v>
      </c>
      <c r="B268" s="535"/>
      <c r="C268" s="617"/>
      <c r="D268" s="725"/>
      <c r="E268" s="705"/>
      <c r="F268" s="559"/>
      <c r="G268" s="560"/>
      <c r="H268" s="560"/>
      <c r="I268" s="561"/>
      <c r="J268" s="1047"/>
      <c r="K268" s="562"/>
      <c r="L268" s="563"/>
      <c r="M268" s="513"/>
      <c r="N268" s="714"/>
      <c r="O268" s="513"/>
      <c r="P268" s="707"/>
      <c r="Q268" s="513"/>
      <c r="R268" s="707"/>
      <c r="S268" s="513"/>
      <c r="T268" s="513"/>
      <c r="U268" s="512"/>
      <c r="V268" s="513"/>
      <c r="W268" s="513"/>
      <c r="X268" s="513"/>
      <c r="Y268" s="513"/>
      <c r="Z268" s="513"/>
      <c r="AA268" s="513"/>
      <c r="AB268" s="513"/>
      <c r="AC268" s="513"/>
      <c r="AD268" s="513"/>
      <c r="AF268" s="564"/>
      <c r="AG268" s="513"/>
      <c r="AH268" s="513"/>
      <c r="AI268" s="564"/>
      <c r="AJ268" s="513"/>
      <c r="AK268" s="564"/>
      <c r="AL268" s="513"/>
      <c r="AM268" s="564"/>
      <c r="AN268" s="513"/>
      <c r="AO268" s="707"/>
      <c r="AP268" s="565"/>
      <c r="AQ268" s="512"/>
      <c r="AR268" s="565"/>
      <c r="AS268" s="512"/>
      <c r="AT268" s="565"/>
      <c r="AU268" s="512"/>
      <c r="AV268" s="565"/>
      <c r="AW268" s="512"/>
      <c r="AX268" s="565"/>
      <c r="AY268" s="512"/>
      <c r="AZ268" s="565"/>
      <c r="BA268" s="512"/>
      <c r="BB268" s="565"/>
      <c r="BC268" s="512"/>
      <c r="BD268" s="565"/>
      <c r="BE268" s="512"/>
      <c r="BF268" s="565"/>
      <c r="BG268" s="512"/>
      <c r="BH268" s="1"/>
    </row>
    <row r="269" spans="1:60" ht="28.5">
      <c r="A269" s="712">
        <v>208</v>
      </c>
      <c r="B269" s="535"/>
      <c r="C269" s="617"/>
      <c r="D269" s="725"/>
      <c r="E269" s="705"/>
      <c r="F269" s="559"/>
      <c r="G269" s="560"/>
      <c r="H269" s="560"/>
      <c r="I269" s="561"/>
      <c r="J269" s="1047"/>
      <c r="K269" s="562"/>
      <c r="L269" s="563"/>
      <c r="M269" s="513"/>
      <c r="N269" s="714"/>
      <c r="O269" s="513"/>
      <c r="P269" s="707"/>
      <c r="Q269" s="513"/>
      <c r="R269" s="707"/>
      <c r="S269" s="513"/>
      <c r="T269" s="513"/>
      <c r="U269" s="512"/>
      <c r="V269" s="513"/>
      <c r="W269" s="513"/>
      <c r="X269" s="513"/>
      <c r="Y269" s="513"/>
      <c r="Z269" s="513"/>
      <c r="AA269" s="513"/>
      <c r="AB269" s="513"/>
      <c r="AC269" s="513"/>
      <c r="AD269" s="513"/>
      <c r="AF269" s="564"/>
      <c r="AG269" s="513"/>
      <c r="AH269" s="513"/>
      <c r="AI269" s="564"/>
      <c r="AJ269" s="513"/>
      <c r="AK269" s="564"/>
      <c r="AL269" s="513"/>
      <c r="AM269" s="564"/>
      <c r="AN269" s="513"/>
      <c r="AO269" s="707"/>
      <c r="AP269" s="565"/>
      <c r="AQ269" s="512"/>
      <c r="AR269" s="565"/>
      <c r="AS269" s="512"/>
      <c r="AT269" s="565"/>
      <c r="AU269" s="512"/>
      <c r="AV269" s="565"/>
      <c r="AW269" s="512"/>
      <c r="AX269" s="565"/>
      <c r="AY269" s="512"/>
      <c r="AZ269" s="565"/>
      <c r="BA269" s="512"/>
      <c r="BB269" s="565"/>
      <c r="BC269" s="512"/>
      <c r="BD269" s="565"/>
      <c r="BE269" s="512"/>
      <c r="BF269" s="565"/>
      <c r="BG269" s="512"/>
      <c r="BH269" s="1"/>
    </row>
    <row r="270" spans="1:60" ht="28.5">
      <c r="A270" s="712">
        <v>209</v>
      </c>
      <c r="B270" s="535"/>
      <c r="C270" s="617"/>
      <c r="D270" s="725"/>
      <c r="E270" s="705"/>
      <c r="F270" s="559"/>
      <c r="G270" s="560"/>
      <c r="H270" s="560"/>
      <c r="I270" s="561"/>
      <c r="J270" s="1047"/>
      <c r="K270" s="562"/>
      <c r="L270" s="563"/>
      <c r="M270" s="513"/>
      <c r="N270" s="714"/>
      <c r="O270" s="513"/>
      <c r="P270" s="707"/>
      <c r="Q270" s="513"/>
      <c r="R270" s="707"/>
      <c r="S270" s="513"/>
      <c r="T270" s="513"/>
      <c r="U270" s="512"/>
      <c r="V270" s="513"/>
      <c r="W270" s="513"/>
      <c r="X270" s="513"/>
      <c r="Y270" s="513"/>
      <c r="Z270" s="513"/>
      <c r="AA270" s="513"/>
      <c r="AB270" s="513"/>
      <c r="AC270" s="513"/>
      <c r="AD270" s="513"/>
      <c r="AF270" s="564"/>
      <c r="AG270" s="513"/>
      <c r="AH270" s="513"/>
      <c r="AI270" s="564"/>
      <c r="AJ270" s="513"/>
      <c r="AK270" s="564"/>
      <c r="AL270" s="513"/>
      <c r="AM270" s="564"/>
      <c r="AN270" s="513"/>
      <c r="AO270" s="707"/>
      <c r="AP270" s="565"/>
      <c r="AQ270" s="512"/>
      <c r="AR270" s="565"/>
      <c r="AS270" s="512"/>
      <c r="AT270" s="565"/>
      <c r="AU270" s="512"/>
      <c r="AV270" s="565"/>
      <c r="AW270" s="512"/>
      <c r="AX270" s="565"/>
      <c r="AY270" s="512"/>
      <c r="AZ270" s="565"/>
      <c r="BA270" s="512"/>
      <c r="BB270" s="565"/>
      <c r="BC270" s="512"/>
      <c r="BD270" s="565"/>
      <c r="BE270" s="512"/>
      <c r="BF270" s="565"/>
      <c r="BG270" s="512"/>
      <c r="BH270" s="1"/>
    </row>
    <row r="271" spans="1:60" ht="28.5">
      <c r="A271" s="712">
        <v>210</v>
      </c>
      <c r="B271" s="535"/>
      <c r="C271" s="617"/>
      <c r="D271" s="725"/>
      <c r="E271" s="705"/>
      <c r="F271" s="559"/>
      <c r="G271" s="560"/>
      <c r="H271" s="560"/>
      <c r="I271" s="561"/>
      <c r="J271" s="1047"/>
      <c r="K271" s="562"/>
      <c r="L271" s="563"/>
      <c r="M271" s="513"/>
      <c r="N271" s="714"/>
      <c r="O271" s="513"/>
      <c r="P271" s="707"/>
      <c r="Q271" s="513"/>
      <c r="R271" s="707"/>
      <c r="S271" s="513"/>
      <c r="T271" s="513"/>
      <c r="U271" s="512"/>
      <c r="V271" s="513"/>
      <c r="W271" s="513"/>
      <c r="X271" s="513"/>
      <c r="Y271" s="513"/>
      <c r="Z271" s="513"/>
      <c r="AA271" s="513"/>
      <c r="AB271" s="513"/>
      <c r="AC271" s="513"/>
      <c r="AD271" s="513"/>
      <c r="AF271" s="564"/>
      <c r="AG271" s="513"/>
      <c r="AH271" s="513"/>
      <c r="AI271" s="564"/>
      <c r="AJ271" s="513"/>
      <c r="AK271" s="564"/>
      <c r="AL271" s="513"/>
      <c r="AM271" s="564"/>
      <c r="AN271" s="513"/>
      <c r="AO271" s="707"/>
      <c r="AP271" s="565"/>
      <c r="AQ271" s="512"/>
      <c r="AR271" s="565"/>
      <c r="AS271" s="512"/>
      <c r="AT271" s="565"/>
      <c r="AU271" s="512"/>
      <c r="AV271" s="565"/>
      <c r="AW271" s="512"/>
      <c r="AX271" s="565"/>
      <c r="AY271" s="512"/>
      <c r="AZ271" s="565"/>
      <c r="BA271" s="512"/>
      <c r="BB271" s="565"/>
      <c r="BC271" s="512"/>
      <c r="BD271" s="565"/>
      <c r="BE271" s="512"/>
      <c r="BF271" s="565"/>
      <c r="BG271" s="512"/>
      <c r="BH271" s="1"/>
    </row>
    <row r="272" spans="1:60" ht="28.5">
      <c r="A272" s="712">
        <v>211</v>
      </c>
      <c r="B272" s="535"/>
      <c r="C272" s="617"/>
      <c r="D272" s="725"/>
      <c r="E272" s="705"/>
      <c r="F272" s="559"/>
      <c r="G272" s="560"/>
      <c r="H272" s="560"/>
      <c r="I272" s="561"/>
      <c r="J272" s="1047"/>
      <c r="K272" s="562"/>
      <c r="L272" s="563"/>
      <c r="M272" s="513"/>
      <c r="N272" s="714"/>
      <c r="O272" s="513"/>
      <c r="P272" s="707"/>
      <c r="Q272" s="513"/>
      <c r="R272" s="707"/>
      <c r="S272" s="513"/>
      <c r="T272" s="513"/>
      <c r="U272" s="512"/>
      <c r="V272" s="513"/>
      <c r="W272" s="513"/>
      <c r="X272" s="513"/>
      <c r="Y272" s="513"/>
      <c r="Z272" s="513"/>
      <c r="AA272" s="513"/>
      <c r="AB272" s="513"/>
      <c r="AC272" s="513"/>
      <c r="AD272" s="513"/>
      <c r="AF272" s="564"/>
      <c r="AG272" s="513"/>
      <c r="AH272" s="513"/>
      <c r="AI272" s="564"/>
      <c r="AJ272" s="513"/>
      <c r="AK272" s="564"/>
      <c r="AL272" s="513"/>
      <c r="AM272" s="564"/>
      <c r="AN272" s="513"/>
      <c r="AO272" s="707"/>
      <c r="AP272" s="565"/>
      <c r="AQ272" s="512"/>
      <c r="AR272" s="565"/>
      <c r="AS272" s="512"/>
      <c r="AT272" s="565"/>
      <c r="AU272" s="512"/>
      <c r="AV272" s="565"/>
      <c r="AW272" s="512"/>
      <c r="AX272" s="565"/>
      <c r="AY272" s="512"/>
      <c r="AZ272" s="565"/>
      <c r="BA272" s="512"/>
      <c r="BB272" s="565"/>
      <c r="BC272" s="512"/>
      <c r="BD272" s="565"/>
      <c r="BE272" s="512"/>
      <c r="BF272" s="565"/>
      <c r="BG272" s="512"/>
      <c r="BH272" s="1"/>
    </row>
    <row r="273" spans="1:60" ht="28.5">
      <c r="A273" s="712">
        <v>212</v>
      </c>
      <c r="B273" s="535"/>
      <c r="C273" s="617"/>
      <c r="D273" s="725"/>
      <c r="E273" s="705"/>
      <c r="F273" s="559"/>
      <c r="G273" s="560"/>
      <c r="H273" s="560"/>
      <c r="I273" s="561"/>
      <c r="J273" s="1047"/>
      <c r="K273" s="562"/>
      <c r="L273" s="563"/>
      <c r="M273" s="513"/>
      <c r="N273" s="714"/>
      <c r="O273" s="513"/>
      <c r="P273" s="707"/>
      <c r="Q273" s="513"/>
      <c r="R273" s="707"/>
      <c r="S273" s="513"/>
      <c r="T273" s="513"/>
      <c r="U273" s="512"/>
      <c r="V273" s="513"/>
      <c r="W273" s="513"/>
      <c r="X273" s="513"/>
      <c r="Y273" s="513"/>
      <c r="Z273" s="513"/>
      <c r="AA273" s="513"/>
      <c r="AB273" s="513"/>
      <c r="AC273" s="513"/>
      <c r="AD273" s="513"/>
      <c r="AF273" s="564"/>
      <c r="AG273" s="513"/>
      <c r="AH273" s="513"/>
      <c r="AI273" s="564"/>
      <c r="AJ273" s="513"/>
      <c r="AK273" s="564"/>
      <c r="AL273" s="513"/>
      <c r="AM273" s="564"/>
      <c r="AN273" s="513"/>
      <c r="AO273" s="707"/>
      <c r="AP273" s="565"/>
      <c r="AQ273" s="512"/>
      <c r="AR273" s="565"/>
      <c r="AS273" s="512"/>
      <c r="AT273" s="565"/>
      <c r="AU273" s="512"/>
      <c r="AV273" s="565"/>
      <c r="AW273" s="512"/>
      <c r="AX273" s="565"/>
      <c r="AY273" s="512"/>
      <c r="AZ273" s="565"/>
      <c r="BA273" s="512"/>
      <c r="BB273" s="565"/>
      <c r="BC273" s="512"/>
      <c r="BD273" s="565"/>
      <c r="BE273" s="512"/>
      <c r="BF273" s="565"/>
      <c r="BG273" s="512"/>
      <c r="BH273" s="1"/>
    </row>
    <row r="274" spans="1:60" ht="28.5">
      <c r="A274" s="576" t="s">
        <v>712</v>
      </c>
      <c r="B274" s="576" t="s">
        <v>712</v>
      </c>
      <c r="C274" s="576"/>
      <c r="D274" s="576"/>
      <c r="E274" s="576"/>
      <c r="F274" s="576"/>
      <c r="G274" s="698"/>
      <c r="H274" s="576" t="s">
        <v>712</v>
      </c>
      <c r="I274" s="576" t="s">
        <v>712</v>
      </c>
      <c r="J274" s="576" t="s">
        <v>712</v>
      </c>
      <c r="K274" s="576" t="s">
        <v>712</v>
      </c>
      <c r="L274" s="576" t="s">
        <v>712</v>
      </c>
      <c r="M274" s="576" t="s">
        <v>712</v>
      </c>
      <c r="N274" s="576" t="s">
        <v>712</v>
      </c>
      <c r="O274" s="576" t="s">
        <v>712</v>
      </c>
      <c r="P274" s="576"/>
      <c r="Q274" s="576"/>
      <c r="R274" s="576"/>
      <c r="S274" s="576"/>
      <c r="T274" s="576"/>
      <c r="U274" s="576"/>
      <c r="V274" s="576"/>
      <c r="W274" s="576" t="s">
        <v>712</v>
      </c>
      <c r="X274" s="576" t="s">
        <v>712</v>
      </c>
      <c r="Y274" s="576" t="s">
        <v>712</v>
      </c>
      <c r="Z274" s="576"/>
      <c r="AA274" s="576"/>
      <c r="AB274" s="576" t="s">
        <v>712</v>
      </c>
      <c r="AC274" s="576" t="s">
        <v>712</v>
      </c>
      <c r="AD274" s="576" t="s">
        <v>712</v>
      </c>
      <c r="AE274" s="576" t="s">
        <v>712</v>
      </c>
      <c r="AF274" s="576" t="s">
        <v>712</v>
      </c>
      <c r="AG274" s="576" t="s">
        <v>712</v>
      </c>
      <c r="AH274" s="576" t="s">
        <v>712</v>
      </c>
      <c r="AI274" s="576" t="s">
        <v>712</v>
      </c>
      <c r="AJ274" s="576" t="s">
        <v>712</v>
      </c>
      <c r="AK274" s="576" t="s">
        <v>712</v>
      </c>
      <c r="AL274" s="576" t="s">
        <v>712</v>
      </c>
      <c r="AM274" s="576" t="s">
        <v>712</v>
      </c>
      <c r="AN274" s="576" t="s">
        <v>712</v>
      </c>
      <c r="AO274" s="576" t="s">
        <v>712</v>
      </c>
      <c r="AP274" s="576"/>
      <c r="AQ274" s="576"/>
      <c r="AR274" s="576"/>
      <c r="AS274" s="576"/>
      <c r="AT274" s="576"/>
      <c r="AU274" s="576"/>
      <c r="AV274" s="576"/>
      <c r="AW274" s="576"/>
      <c r="AX274" s="576"/>
      <c r="AY274" s="576"/>
      <c r="AZ274" s="576"/>
      <c r="BA274" s="576"/>
      <c r="BB274" s="576"/>
      <c r="BC274" s="576"/>
      <c r="BD274" s="576"/>
      <c r="BE274" s="576"/>
      <c r="BF274" s="576"/>
      <c r="BG274" s="576" t="s">
        <v>712</v>
      </c>
      <c r="BH274" s="576" t="s">
        <v>712</v>
      </c>
    </row>
    <row r="275" spans="1:60" s="883" customFormat="1" ht="32.85" customHeight="1">
      <c r="F275" s="754" t="s">
        <v>639</v>
      </c>
      <c r="G275" s="754" t="s">
        <v>675</v>
      </c>
      <c r="H275" s="754" t="s">
        <v>699</v>
      </c>
      <c r="I275" s="754" t="s">
        <v>700</v>
      </c>
      <c r="J275" s="754" t="s">
        <v>676</v>
      </c>
      <c r="K275" s="754" t="s">
        <v>284</v>
      </c>
      <c r="L275" s="754" t="s">
        <v>677</v>
      </c>
      <c r="M275" s="754" t="s">
        <v>645</v>
      </c>
      <c r="N275" s="754" t="s">
        <v>864</v>
      </c>
      <c r="O275" s="754" t="s">
        <v>863</v>
      </c>
      <c r="P275" s="754" t="s">
        <v>870</v>
      </c>
      <c r="Q275" s="754" t="s">
        <v>871</v>
      </c>
      <c r="R275" s="754" t="s">
        <v>872</v>
      </c>
      <c r="S275" s="754" t="s">
        <v>873</v>
      </c>
      <c r="T275" s="754" t="s">
        <v>1005</v>
      </c>
      <c r="U275" s="754" t="s">
        <v>875</v>
      </c>
      <c r="V275" s="754" t="s">
        <v>875</v>
      </c>
      <c r="W275" s="754" t="s">
        <v>644</v>
      </c>
      <c r="X275" s="754" t="s">
        <v>1040</v>
      </c>
      <c r="Y275" s="754" t="s">
        <v>678</v>
      </c>
      <c r="Z275" s="754" t="s">
        <v>1031</v>
      </c>
      <c r="AA275" s="754" t="s">
        <v>1030</v>
      </c>
      <c r="AB275" s="754" t="s">
        <v>679</v>
      </c>
      <c r="AC275" s="754" t="s">
        <v>134</v>
      </c>
      <c r="AD275" s="754" t="s">
        <v>283</v>
      </c>
      <c r="AE275" s="754">
        <v>0</v>
      </c>
      <c r="AF275" s="754" t="s">
        <v>680</v>
      </c>
      <c r="AG275" s="754" t="s">
        <v>681</v>
      </c>
      <c r="AH275" s="754" t="s">
        <v>682</v>
      </c>
      <c r="AI275" s="754" t="s">
        <v>683</v>
      </c>
      <c r="AJ275" s="754" t="s">
        <v>650</v>
      </c>
      <c r="AK275" s="754" t="s">
        <v>684</v>
      </c>
      <c r="AL275" s="754" t="s">
        <v>656</v>
      </c>
      <c r="AM275" s="754" t="s">
        <v>685</v>
      </c>
      <c r="AN275" s="754" t="s">
        <v>686</v>
      </c>
      <c r="AO275" s="754" t="s">
        <v>1003</v>
      </c>
      <c r="AP275" s="754" t="s">
        <v>876</v>
      </c>
      <c r="AQ275" s="754" t="s">
        <v>655</v>
      </c>
      <c r="AR275" s="754" t="s">
        <v>888</v>
      </c>
      <c r="AS275" s="754" t="s">
        <v>882</v>
      </c>
      <c r="AT275" s="754">
        <v>0</v>
      </c>
      <c r="AU275" s="754" t="s">
        <v>883</v>
      </c>
      <c r="AV275" s="754">
        <v>0</v>
      </c>
      <c r="AW275" s="754" t="s">
        <v>884</v>
      </c>
      <c r="AX275" s="754">
        <v>0</v>
      </c>
      <c r="AY275" s="754" t="s">
        <v>890</v>
      </c>
      <c r="AZ275" s="754">
        <v>0</v>
      </c>
      <c r="BA275" s="754" t="s">
        <v>891</v>
      </c>
      <c r="BB275" s="754">
        <v>0</v>
      </c>
      <c r="BC275" s="754" t="s">
        <v>892</v>
      </c>
      <c r="BD275" s="754">
        <v>0</v>
      </c>
      <c r="BE275" s="754" t="s">
        <v>887</v>
      </c>
      <c r="BF275" s="754">
        <v>0</v>
      </c>
      <c r="BG275" s="754" t="s">
        <v>796</v>
      </c>
    </row>
    <row r="276" spans="1:60">
      <c r="C276"/>
      <c r="D276"/>
      <c r="E276"/>
      <c r="F276"/>
      <c r="J276"/>
    </row>
    <row r="277" spans="1:60">
      <c r="C277"/>
      <c r="D277"/>
      <c r="E277"/>
      <c r="F277"/>
      <c r="J277"/>
    </row>
    <row r="278" spans="1:60" ht="18.75">
      <c r="C278"/>
      <c r="D278"/>
      <c r="E278"/>
      <c r="F278" s="559">
        <v>95</v>
      </c>
      <c r="G278" s="560" t="s">
        <v>1064</v>
      </c>
      <c r="H278" s="560">
        <v>1.3988310929281123</v>
      </c>
      <c r="I278" s="561">
        <v>159077.33099999998</v>
      </c>
      <c r="J278" s="1047">
        <v>2022</v>
      </c>
      <c r="K278" s="562">
        <v>2</v>
      </c>
      <c r="L278" s="563">
        <v>0</v>
      </c>
      <c r="M278" s="513">
        <v>0</v>
      </c>
      <c r="N278" s="714">
        <v>0.04</v>
      </c>
      <c r="O278" s="513">
        <v>6363.0932399999992</v>
      </c>
      <c r="P278" s="707"/>
      <c r="Q278" s="513">
        <v>0</v>
      </c>
      <c r="R278" s="707"/>
      <c r="S278" s="513">
        <v>0</v>
      </c>
      <c r="T278" s="513"/>
      <c r="U278" s="512"/>
      <c r="V278" s="513">
        <v>0</v>
      </c>
      <c r="W278" s="513">
        <v>165440.42423999996</v>
      </c>
      <c r="X278" s="513">
        <v>5459.5339999199987</v>
      </c>
      <c r="Y278" s="513">
        <v>170899.95823991997</v>
      </c>
      <c r="Z278" s="513">
        <v>67.177656540849043</v>
      </c>
      <c r="AA278" s="513">
        <v>9673.5825418822606</v>
      </c>
      <c r="AB278" s="513">
        <v>59854.572456452071</v>
      </c>
      <c r="AC278" s="513">
        <v>16544.042423999996</v>
      </c>
      <c r="AD278" s="513">
        <v>256972.15566225428</v>
      </c>
      <c r="AE278" t="s">
        <v>1064</v>
      </c>
      <c r="AF278" s="564" t="s">
        <v>289</v>
      </c>
      <c r="AG278" s="513">
        <v>0</v>
      </c>
      <c r="AH278" s="513">
        <v>17517.245719591796</v>
      </c>
      <c r="AI278" s="564" t="s">
        <v>285</v>
      </c>
      <c r="AJ278" s="513">
        <v>10595.797410875039</v>
      </c>
      <c r="AK278" s="564" t="s">
        <v>285</v>
      </c>
      <c r="AL278" s="513">
        <v>2478.0493944788395</v>
      </c>
      <c r="AM278" s="564" t="s">
        <v>286</v>
      </c>
      <c r="AN278" s="513">
        <v>228</v>
      </c>
      <c r="AO278" s="707">
        <v>5</v>
      </c>
      <c r="AP278" s="565">
        <v>22493.4</v>
      </c>
      <c r="AQ278" s="512" t="s">
        <v>285</v>
      </c>
      <c r="AR278" s="565">
        <v>1800</v>
      </c>
      <c r="AS278" s="512"/>
      <c r="AT278" s="565">
        <v>0</v>
      </c>
      <c r="AU278" s="512" t="s">
        <v>285</v>
      </c>
      <c r="AV278" s="565">
        <v>4000</v>
      </c>
      <c r="AW278" s="512" t="s">
        <v>285</v>
      </c>
      <c r="AX278" s="565">
        <v>17.88</v>
      </c>
      <c r="AY278" s="512" t="s">
        <v>285</v>
      </c>
      <c r="AZ278" s="565">
        <v>54.96</v>
      </c>
      <c r="BA278" s="512" t="s">
        <v>285</v>
      </c>
      <c r="BB278" s="565">
        <v>266.35908302639996</v>
      </c>
      <c r="BC278" s="512" t="s">
        <v>285</v>
      </c>
      <c r="BD278" s="565">
        <v>330.88084847999994</v>
      </c>
      <c r="BE278" s="512" t="s">
        <v>285</v>
      </c>
      <c r="BF278" s="565">
        <v>72</v>
      </c>
      <c r="BG278" s="512"/>
    </row>
    <row r="279" spans="1:60" ht="18.75">
      <c r="C279"/>
      <c r="D279"/>
      <c r="E279"/>
      <c r="F279" s="559">
        <v>100</v>
      </c>
      <c r="G279" s="560" t="s">
        <v>1069</v>
      </c>
      <c r="H279" s="560">
        <v>0.76070368205727645</v>
      </c>
      <c r="I279" s="561">
        <v>86508.451259999987</v>
      </c>
      <c r="J279" s="1047">
        <v>2022</v>
      </c>
      <c r="K279" s="562">
        <v>2</v>
      </c>
      <c r="L279" s="563">
        <v>0</v>
      </c>
      <c r="M279" s="513">
        <v>0</v>
      </c>
      <c r="N279" s="714">
        <v>0.02</v>
      </c>
      <c r="O279" s="513">
        <v>1730.1690251999999</v>
      </c>
      <c r="P279" s="707"/>
      <c r="Q279" s="513">
        <v>0</v>
      </c>
      <c r="R279" s="707"/>
      <c r="S279" s="513">
        <v>0</v>
      </c>
      <c r="T279" s="513"/>
      <c r="U279" s="512"/>
      <c r="V279" s="513">
        <v>0</v>
      </c>
      <c r="W279" s="513">
        <v>88238.620285199984</v>
      </c>
      <c r="X279" s="513">
        <v>2911.8744694115994</v>
      </c>
      <c r="Y279" s="513">
        <v>91150.494754611587</v>
      </c>
      <c r="Z279" s="513">
        <v>35.829596994737258</v>
      </c>
      <c r="AA279" s="513">
        <v>5159.461967242165</v>
      </c>
      <c r="AB279" s="513">
        <v>45300.719980305046</v>
      </c>
      <c r="AC279" s="513">
        <v>8823.8620285199995</v>
      </c>
      <c r="AD279" s="513">
        <v>150434.53873067882</v>
      </c>
      <c r="AE279" t="s">
        <v>1069</v>
      </c>
      <c r="AF279" s="564" t="s">
        <v>289</v>
      </c>
      <c r="AG279" s="513">
        <v>0</v>
      </c>
      <c r="AH279" s="513">
        <v>9342.9257123476873</v>
      </c>
      <c r="AI279" s="564" t="s">
        <v>285</v>
      </c>
      <c r="AJ279" s="513">
        <v>5651.3306747859187</v>
      </c>
      <c r="AK279" s="564" t="s">
        <v>285</v>
      </c>
      <c r="AL279" s="513">
        <v>1321.6821739418681</v>
      </c>
      <c r="AM279" s="564" t="s">
        <v>286</v>
      </c>
      <c r="AN279" s="513">
        <v>228</v>
      </c>
      <c r="AO279" s="707">
        <v>5</v>
      </c>
      <c r="AP279" s="565">
        <v>22493.4</v>
      </c>
      <c r="AQ279" s="512" t="s">
        <v>285</v>
      </c>
      <c r="AR279" s="565">
        <v>1800</v>
      </c>
      <c r="AS279" s="512"/>
      <c r="AT279" s="565">
        <v>0</v>
      </c>
      <c r="AU279" s="512" t="s">
        <v>285</v>
      </c>
      <c r="AV279" s="565">
        <v>4000</v>
      </c>
      <c r="AW279" s="512" t="s">
        <v>285</v>
      </c>
      <c r="AX279" s="565">
        <v>17.88</v>
      </c>
      <c r="AY279" s="512" t="s">
        <v>285</v>
      </c>
      <c r="AZ279" s="565">
        <v>54.96</v>
      </c>
      <c r="BA279" s="512" t="s">
        <v>285</v>
      </c>
      <c r="BB279" s="565">
        <v>142.06417865917197</v>
      </c>
      <c r="BC279" s="512" t="s">
        <v>285</v>
      </c>
      <c r="BD279" s="565">
        <v>176.47724057039997</v>
      </c>
      <c r="BE279" s="512" t="s">
        <v>285</v>
      </c>
      <c r="BF279" s="565">
        <v>72</v>
      </c>
      <c r="BG279" s="512"/>
    </row>
    <row r="280" spans="1:60" ht="18.75">
      <c r="C280"/>
      <c r="D280"/>
      <c r="E280"/>
      <c r="F280" s="559">
        <v>100</v>
      </c>
      <c r="G280" s="560" t="s">
        <v>1069</v>
      </c>
      <c r="H280" s="560">
        <v>0.76070368205727645</v>
      </c>
      <c r="I280" s="561">
        <v>86508.451259999987</v>
      </c>
      <c r="J280" s="1047">
        <v>2022</v>
      </c>
      <c r="K280" s="562">
        <v>2</v>
      </c>
      <c r="L280" s="563">
        <v>0</v>
      </c>
      <c r="M280" s="513">
        <v>0</v>
      </c>
      <c r="N280" s="714">
        <v>0.02</v>
      </c>
      <c r="O280" s="513">
        <v>1730.1690251999999</v>
      </c>
      <c r="P280" s="707"/>
      <c r="Q280" s="513">
        <v>0</v>
      </c>
      <c r="R280" s="707"/>
      <c r="S280" s="513">
        <v>0</v>
      </c>
      <c r="T280" s="513"/>
      <c r="U280" s="512"/>
      <c r="V280" s="513">
        <v>0</v>
      </c>
      <c r="W280" s="513">
        <v>88238.620285199984</v>
      </c>
      <c r="X280" s="513">
        <v>2911.8744694115994</v>
      </c>
      <c r="Y280" s="513">
        <v>91150.494754611587</v>
      </c>
      <c r="Z280" s="513">
        <v>35.829596994737258</v>
      </c>
      <c r="AA280" s="513">
        <v>5159.461967242165</v>
      </c>
      <c r="AB280" s="513">
        <v>45300.719980305046</v>
      </c>
      <c r="AC280" s="513">
        <v>8823.8620285199995</v>
      </c>
      <c r="AD280" s="513">
        <v>150434.53873067882</v>
      </c>
      <c r="AE280" t="s">
        <v>1069</v>
      </c>
      <c r="AF280" s="564" t="s">
        <v>289</v>
      </c>
      <c r="AG280" s="513">
        <v>0</v>
      </c>
      <c r="AH280" s="513">
        <v>9342.9257123476873</v>
      </c>
      <c r="AI280" s="564" t="s">
        <v>285</v>
      </c>
      <c r="AJ280" s="513">
        <v>5651.3306747859187</v>
      </c>
      <c r="AK280" s="564" t="s">
        <v>285</v>
      </c>
      <c r="AL280" s="513">
        <v>1321.6821739418681</v>
      </c>
      <c r="AM280" s="564" t="s">
        <v>286</v>
      </c>
      <c r="AN280" s="513">
        <v>228</v>
      </c>
      <c r="AO280" s="707">
        <v>5</v>
      </c>
      <c r="AP280" s="565">
        <v>22493.4</v>
      </c>
      <c r="AQ280" s="512" t="s">
        <v>285</v>
      </c>
      <c r="AR280" s="565">
        <v>1800</v>
      </c>
      <c r="AS280" s="512"/>
      <c r="AT280" s="565">
        <v>0</v>
      </c>
      <c r="AU280" s="512" t="s">
        <v>285</v>
      </c>
      <c r="AV280" s="565">
        <v>4000</v>
      </c>
      <c r="AW280" s="512" t="s">
        <v>285</v>
      </c>
      <c r="AX280" s="565">
        <v>17.88</v>
      </c>
      <c r="AY280" s="512" t="s">
        <v>285</v>
      </c>
      <c r="AZ280" s="565">
        <v>54.96</v>
      </c>
      <c r="BA280" s="512" t="s">
        <v>285</v>
      </c>
      <c r="BB280" s="565">
        <v>142.06417865917197</v>
      </c>
      <c r="BC280" s="512" t="s">
        <v>285</v>
      </c>
      <c r="BD280" s="565">
        <v>176.47724057039997</v>
      </c>
      <c r="BE280" s="512" t="s">
        <v>285</v>
      </c>
      <c r="BF280" s="565">
        <v>72</v>
      </c>
      <c r="BG280" s="512"/>
    </row>
    <row r="281" spans="1:60" ht="18.75">
      <c r="C281"/>
      <c r="D281"/>
      <c r="E281"/>
      <c r="F281" s="559">
        <v>110</v>
      </c>
      <c r="G281" s="560" t="s">
        <v>1065</v>
      </c>
      <c r="H281" s="560">
        <v>1.3988310929281123</v>
      </c>
      <c r="I281" s="561">
        <v>159077.33099999998</v>
      </c>
      <c r="J281" s="1047">
        <v>2022</v>
      </c>
      <c r="K281" s="562">
        <v>2</v>
      </c>
      <c r="L281" s="563">
        <v>0</v>
      </c>
      <c r="M281" s="513">
        <v>0</v>
      </c>
      <c r="N281" s="714">
        <v>0.04</v>
      </c>
      <c r="O281" s="513">
        <v>6363.0932399999992</v>
      </c>
      <c r="P281" s="707"/>
      <c r="Q281" s="513">
        <v>0</v>
      </c>
      <c r="R281" s="707"/>
      <c r="S281" s="513">
        <v>0</v>
      </c>
      <c r="T281" s="513"/>
      <c r="U281" s="512"/>
      <c r="V281" s="513">
        <v>0</v>
      </c>
      <c r="W281" s="513">
        <v>165440.42423999996</v>
      </c>
      <c r="X281" s="513">
        <v>5459.5339999199987</v>
      </c>
      <c r="Y281" s="513">
        <v>170899.95823991997</v>
      </c>
      <c r="Z281" s="513">
        <v>67.177656540849043</v>
      </c>
      <c r="AA281" s="513">
        <v>9673.5825418822606</v>
      </c>
      <c r="AB281" s="513">
        <v>59854.572456452071</v>
      </c>
      <c r="AC281" s="513">
        <v>16544.042423999996</v>
      </c>
      <c r="AD281" s="513">
        <v>256972.15566225428</v>
      </c>
      <c r="AE281" t="s">
        <v>1065</v>
      </c>
      <c r="AF281" s="564" t="s">
        <v>289</v>
      </c>
      <c r="AG281" s="513">
        <v>0</v>
      </c>
      <c r="AH281" s="513">
        <v>17517.245719591796</v>
      </c>
      <c r="AI281" s="564" t="s">
        <v>285</v>
      </c>
      <c r="AJ281" s="513">
        <v>10595.797410875039</v>
      </c>
      <c r="AK281" s="564" t="s">
        <v>285</v>
      </c>
      <c r="AL281" s="513">
        <v>2478.0493944788395</v>
      </c>
      <c r="AM281" s="564" t="s">
        <v>286</v>
      </c>
      <c r="AN281" s="513">
        <v>228</v>
      </c>
      <c r="AO281" s="707">
        <v>5</v>
      </c>
      <c r="AP281" s="565">
        <v>22493.4</v>
      </c>
      <c r="AQ281" s="512" t="s">
        <v>285</v>
      </c>
      <c r="AR281" s="565">
        <v>1800</v>
      </c>
      <c r="AS281" s="512"/>
      <c r="AT281" s="565">
        <v>0</v>
      </c>
      <c r="AU281" s="512" t="s">
        <v>285</v>
      </c>
      <c r="AV281" s="565">
        <v>4000</v>
      </c>
      <c r="AW281" s="512" t="s">
        <v>285</v>
      </c>
      <c r="AX281" s="565">
        <v>17.88</v>
      </c>
      <c r="AY281" s="512" t="s">
        <v>285</v>
      </c>
      <c r="AZ281" s="565">
        <v>54.96</v>
      </c>
      <c r="BA281" s="512" t="s">
        <v>285</v>
      </c>
      <c r="BB281" s="565">
        <v>266.35908302639996</v>
      </c>
      <c r="BC281" s="512" t="s">
        <v>285</v>
      </c>
      <c r="BD281" s="565">
        <v>330.88084847999994</v>
      </c>
      <c r="BE281" s="512" t="s">
        <v>285</v>
      </c>
      <c r="BF281" s="565">
        <v>72</v>
      </c>
      <c r="BG281" s="512"/>
    </row>
    <row r="282" spans="1:60" ht="18.75">
      <c r="C282"/>
      <c r="D282"/>
      <c r="E282"/>
      <c r="F282" s="559">
        <v>115</v>
      </c>
      <c r="G282" s="560" t="s">
        <v>1070</v>
      </c>
      <c r="H282" s="560">
        <v>0.76070368205727645</v>
      </c>
      <c r="I282" s="561">
        <v>86508.451259999987</v>
      </c>
      <c r="J282" s="1047">
        <v>2022</v>
      </c>
      <c r="K282" s="562">
        <v>2</v>
      </c>
      <c r="L282" s="563">
        <v>0</v>
      </c>
      <c r="M282" s="513">
        <v>0</v>
      </c>
      <c r="N282" s="714">
        <v>0.02</v>
      </c>
      <c r="O282" s="513">
        <v>1730.1690251999999</v>
      </c>
      <c r="P282" s="707"/>
      <c r="Q282" s="513">
        <v>0</v>
      </c>
      <c r="R282" s="707"/>
      <c r="S282" s="513">
        <v>0</v>
      </c>
      <c r="T282" s="513"/>
      <c r="U282" s="512"/>
      <c r="V282" s="513">
        <v>0</v>
      </c>
      <c r="W282" s="513">
        <v>88238.620285199984</v>
      </c>
      <c r="X282" s="513">
        <v>2911.8744694115994</v>
      </c>
      <c r="Y282" s="513">
        <v>91150.494754611587</v>
      </c>
      <c r="Z282" s="513">
        <v>35.829596994737258</v>
      </c>
      <c r="AA282" s="513">
        <v>5159.461967242165</v>
      </c>
      <c r="AB282" s="513">
        <v>45300.719980305046</v>
      </c>
      <c r="AC282" s="513">
        <v>8823.8620285199995</v>
      </c>
      <c r="AD282" s="513">
        <v>150434.53873067882</v>
      </c>
      <c r="AE282" t="s">
        <v>1070</v>
      </c>
      <c r="AF282" s="564" t="s">
        <v>289</v>
      </c>
      <c r="AG282" s="513">
        <v>0</v>
      </c>
      <c r="AH282" s="513">
        <v>9342.9257123476873</v>
      </c>
      <c r="AI282" s="564" t="s">
        <v>285</v>
      </c>
      <c r="AJ282" s="513">
        <v>5651.3306747859187</v>
      </c>
      <c r="AK282" s="564" t="s">
        <v>285</v>
      </c>
      <c r="AL282" s="513">
        <v>1321.6821739418681</v>
      </c>
      <c r="AM282" s="564" t="s">
        <v>286</v>
      </c>
      <c r="AN282" s="513">
        <v>228</v>
      </c>
      <c r="AO282" s="707">
        <v>5</v>
      </c>
      <c r="AP282" s="565">
        <v>22493.4</v>
      </c>
      <c r="AQ282" s="512" t="s">
        <v>285</v>
      </c>
      <c r="AR282" s="565">
        <v>1800</v>
      </c>
      <c r="AS282" s="512"/>
      <c r="AT282" s="565">
        <v>0</v>
      </c>
      <c r="AU282" s="512" t="s">
        <v>285</v>
      </c>
      <c r="AV282" s="565">
        <v>4000</v>
      </c>
      <c r="AW282" s="512" t="s">
        <v>285</v>
      </c>
      <c r="AX282" s="565">
        <v>17.88</v>
      </c>
      <c r="AY282" s="512" t="s">
        <v>285</v>
      </c>
      <c r="AZ282" s="565">
        <v>54.96</v>
      </c>
      <c r="BA282" s="512" t="s">
        <v>285</v>
      </c>
      <c r="BB282" s="565">
        <v>142.06417865917197</v>
      </c>
      <c r="BC282" s="512" t="s">
        <v>285</v>
      </c>
      <c r="BD282" s="565">
        <v>176.47724057039997</v>
      </c>
      <c r="BE282" s="512" t="s">
        <v>285</v>
      </c>
      <c r="BF282" s="565">
        <v>72</v>
      </c>
      <c r="BG282" s="512"/>
    </row>
    <row r="283" spans="1:60" ht="18.75">
      <c r="C283"/>
      <c r="D283"/>
      <c r="E283"/>
      <c r="F283" s="559">
        <v>115</v>
      </c>
      <c r="G283" s="560" t="s">
        <v>1070</v>
      </c>
      <c r="H283" s="560">
        <v>0.76070368205727645</v>
      </c>
      <c r="I283" s="561">
        <v>86508.451259999987</v>
      </c>
      <c r="J283" s="1047">
        <v>2022</v>
      </c>
      <c r="K283" s="562">
        <v>2</v>
      </c>
      <c r="L283" s="563">
        <v>0</v>
      </c>
      <c r="M283" s="513">
        <v>0</v>
      </c>
      <c r="N283" s="714">
        <v>0.02</v>
      </c>
      <c r="O283" s="513">
        <v>1730.1690251999999</v>
      </c>
      <c r="P283" s="707"/>
      <c r="Q283" s="513">
        <v>0</v>
      </c>
      <c r="R283" s="707"/>
      <c r="S283" s="513">
        <v>0</v>
      </c>
      <c r="T283" s="513"/>
      <c r="U283" s="512"/>
      <c r="V283" s="513">
        <v>0</v>
      </c>
      <c r="W283" s="513">
        <v>88238.620285199984</v>
      </c>
      <c r="X283" s="513">
        <v>2911.8744694115994</v>
      </c>
      <c r="Y283" s="513">
        <v>91150.494754611587</v>
      </c>
      <c r="Z283" s="513">
        <v>35.829596994737258</v>
      </c>
      <c r="AA283" s="513">
        <v>5159.461967242165</v>
      </c>
      <c r="AB283" s="513">
        <v>45300.719980305046</v>
      </c>
      <c r="AC283" s="513">
        <v>8823.8620285199995</v>
      </c>
      <c r="AD283" s="513">
        <v>150434.53873067882</v>
      </c>
      <c r="AE283" t="s">
        <v>1070</v>
      </c>
      <c r="AF283" s="564" t="s">
        <v>289</v>
      </c>
      <c r="AG283" s="513">
        <v>0</v>
      </c>
      <c r="AH283" s="513">
        <v>9342.9257123476873</v>
      </c>
      <c r="AI283" s="564" t="s">
        <v>285</v>
      </c>
      <c r="AJ283" s="513">
        <v>5651.3306747859187</v>
      </c>
      <c r="AK283" s="564" t="s">
        <v>285</v>
      </c>
      <c r="AL283" s="513">
        <v>1321.6821739418681</v>
      </c>
      <c r="AM283" s="564" t="s">
        <v>286</v>
      </c>
      <c r="AN283" s="513">
        <v>228</v>
      </c>
      <c r="AO283" s="707">
        <v>5</v>
      </c>
      <c r="AP283" s="565">
        <v>22493.4</v>
      </c>
      <c r="AQ283" s="512" t="s">
        <v>285</v>
      </c>
      <c r="AR283" s="565">
        <v>1800</v>
      </c>
      <c r="AS283" s="512"/>
      <c r="AT283" s="565">
        <v>0</v>
      </c>
      <c r="AU283" s="512" t="s">
        <v>285</v>
      </c>
      <c r="AV283" s="565">
        <v>4000</v>
      </c>
      <c r="AW283" s="512" t="s">
        <v>285</v>
      </c>
      <c r="AX283" s="565">
        <v>17.88</v>
      </c>
      <c r="AY283" s="512" t="s">
        <v>285</v>
      </c>
      <c r="AZ283" s="565">
        <v>54.96</v>
      </c>
      <c r="BA283" s="512" t="s">
        <v>285</v>
      </c>
      <c r="BB283" s="565">
        <v>142.06417865917197</v>
      </c>
      <c r="BC283" s="512" t="s">
        <v>285</v>
      </c>
      <c r="BD283" s="565">
        <v>176.47724057039997</v>
      </c>
      <c r="BE283" s="512" t="s">
        <v>285</v>
      </c>
      <c r="BF283" s="565">
        <v>72</v>
      </c>
      <c r="BG283" s="512"/>
    </row>
    <row r="284" spans="1:60" ht="18.75">
      <c r="C284"/>
      <c r="D284"/>
      <c r="E284"/>
      <c r="F284" s="559">
        <v>125</v>
      </c>
      <c r="G284" s="560" t="s">
        <v>1066</v>
      </c>
      <c r="H284" s="560">
        <v>1.3988310929281123</v>
      </c>
      <c r="I284" s="561">
        <v>159077.33099999998</v>
      </c>
      <c r="J284" s="1047">
        <v>2022</v>
      </c>
      <c r="K284" s="562">
        <v>2</v>
      </c>
      <c r="L284" s="563">
        <v>0</v>
      </c>
      <c r="M284" s="513">
        <v>0</v>
      </c>
      <c r="N284" s="714">
        <v>0.04</v>
      </c>
      <c r="O284" s="513">
        <v>6363.0932399999992</v>
      </c>
      <c r="P284" s="707"/>
      <c r="Q284" s="513">
        <v>0</v>
      </c>
      <c r="R284" s="707"/>
      <c r="S284" s="513">
        <v>0</v>
      </c>
      <c r="T284" s="513"/>
      <c r="U284" s="512"/>
      <c r="V284" s="513">
        <v>0</v>
      </c>
      <c r="W284" s="513">
        <v>165440.42423999996</v>
      </c>
      <c r="X284" s="513">
        <v>5459.5339999199987</v>
      </c>
      <c r="Y284" s="513">
        <v>170899.95823991997</v>
      </c>
      <c r="Z284" s="513">
        <v>67.177656540849043</v>
      </c>
      <c r="AA284" s="513">
        <v>9673.5825418822606</v>
      </c>
      <c r="AB284" s="513">
        <v>59854.572456452071</v>
      </c>
      <c r="AC284" s="513">
        <v>16544.042423999996</v>
      </c>
      <c r="AD284" s="513">
        <v>256972.15566225428</v>
      </c>
      <c r="AE284" t="s">
        <v>1066</v>
      </c>
      <c r="AF284" s="564" t="s">
        <v>289</v>
      </c>
      <c r="AG284" s="513">
        <v>0</v>
      </c>
      <c r="AH284" s="513">
        <v>17517.245719591796</v>
      </c>
      <c r="AI284" s="564" t="s">
        <v>285</v>
      </c>
      <c r="AJ284" s="513">
        <v>10595.797410875039</v>
      </c>
      <c r="AK284" s="564" t="s">
        <v>285</v>
      </c>
      <c r="AL284" s="513">
        <v>2478.0493944788395</v>
      </c>
      <c r="AM284" s="564" t="s">
        <v>286</v>
      </c>
      <c r="AN284" s="513">
        <v>228</v>
      </c>
      <c r="AO284" s="707">
        <v>5</v>
      </c>
      <c r="AP284" s="565">
        <v>22493.4</v>
      </c>
      <c r="AQ284" s="512" t="s">
        <v>285</v>
      </c>
      <c r="AR284" s="565">
        <v>1800</v>
      </c>
      <c r="AS284" s="512"/>
      <c r="AT284" s="565">
        <v>0</v>
      </c>
      <c r="AU284" s="512" t="s">
        <v>285</v>
      </c>
      <c r="AV284" s="565">
        <v>4000</v>
      </c>
      <c r="AW284" s="512" t="s">
        <v>285</v>
      </c>
      <c r="AX284" s="565">
        <v>17.88</v>
      </c>
      <c r="AY284" s="512" t="s">
        <v>285</v>
      </c>
      <c r="AZ284" s="565">
        <v>54.96</v>
      </c>
      <c r="BA284" s="512" t="s">
        <v>285</v>
      </c>
      <c r="BB284" s="565">
        <v>266.35908302639996</v>
      </c>
      <c r="BC284" s="512" t="s">
        <v>285</v>
      </c>
      <c r="BD284" s="565">
        <v>330.88084847999994</v>
      </c>
      <c r="BE284" s="512" t="s">
        <v>285</v>
      </c>
      <c r="BF284" s="565">
        <v>72</v>
      </c>
      <c r="BG284" s="512"/>
    </row>
    <row r="285" spans="1:60" ht="18.75">
      <c r="C285"/>
      <c r="D285"/>
      <c r="E285"/>
      <c r="F285" s="559">
        <v>130</v>
      </c>
      <c r="G285" s="560" t="s">
        <v>1071</v>
      </c>
      <c r="H285" s="560">
        <v>0.76070368205727645</v>
      </c>
      <c r="I285" s="561">
        <v>86508.451259999987</v>
      </c>
      <c r="J285" s="1047">
        <v>2022</v>
      </c>
      <c r="K285" s="562">
        <v>2</v>
      </c>
      <c r="L285" s="563">
        <v>0</v>
      </c>
      <c r="M285" s="513">
        <v>0</v>
      </c>
      <c r="N285" s="714">
        <v>0.02</v>
      </c>
      <c r="O285" s="513">
        <v>1730.1690251999999</v>
      </c>
      <c r="P285" s="707"/>
      <c r="Q285" s="513">
        <v>0</v>
      </c>
      <c r="R285" s="707"/>
      <c r="S285" s="513">
        <v>0</v>
      </c>
      <c r="T285" s="513"/>
      <c r="U285" s="512"/>
      <c r="V285" s="513">
        <v>0</v>
      </c>
      <c r="W285" s="513">
        <v>88238.620285199984</v>
      </c>
      <c r="X285" s="513">
        <v>2911.8744694115994</v>
      </c>
      <c r="Y285" s="513">
        <v>91150.494754611587</v>
      </c>
      <c r="Z285" s="513">
        <v>35.829596994737258</v>
      </c>
      <c r="AA285" s="513">
        <v>5159.461967242165</v>
      </c>
      <c r="AB285" s="513">
        <v>45300.719980305046</v>
      </c>
      <c r="AC285" s="513">
        <v>8823.8620285199995</v>
      </c>
      <c r="AD285" s="513">
        <v>150434.53873067882</v>
      </c>
      <c r="AE285" t="s">
        <v>1071</v>
      </c>
      <c r="AF285" s="564" t="s">
        <v>289</v>
      </c>
      <c r="AG285" s="513">
        <v>0</v>
      </c>
      <c r="AH285" s="513">
        <v>9342.9257123476873</v>
      </c>
      <c r="AI285" s="564" t="s">
        <v>285</v>
      </c>
      <c r="AJ285" s="513">
        <v>5651.3306747859187</v>
      </c>
      <c r="AK285" s="564" t="s">
        <v>285</v>
      </c>
      <c r="AL285" s="513">
        <v>1321.6821739418681</v>
      </c>
      <c r="AM285" s="564" t="s">
        <v>286</v>
      </c>
      <c r="AN285" s="513">
        <v>228</v>
      </c>
      <c r="AO285" s="707">
        <v>5</v>
      </c>
      <c r="AP285" s="565">
        <v>22493.4</v>
      </c>
      <c r="AQ285" s="512" t="s">
        <v>285</v>
      </c>
      <c r="AR285" s="565">
        <v>1800</v>
      </c>
      <c r="AS285" s="512"/>
      <c r="AT285" s="565">
        <v>0</v>
      </c>
      <c r="AU285" s="512" t="s">
        <v>285</v>
      </c>
      <c r="AV285" s="565">
        <v>4000</v>
      </c>
      <c r="AW285" s="512" t="s">
        <v>285</v>
      </c>
      <c r="AX285" s="565">
        <v>17.88</v>
      </c>
      <c r="AY285" s="512" t="s">
        <v>285</v>
      </c>
      <c r="AZ285" s="565">
        <v>54.96</v>
      </c>
      <c r="BA285" s="512" t="s">
        <v>285</v>
      </c>
      <c r="BB285" s="565">
        <v>142.06417865917197</v>
      </c>
      <c r="BC285" s="512" t="s">
        <v>285</v>
      </c>
      <c r="BD285" s="565">
        <v>176.47724057039997</v>
      </c>
      <c r="BE285" s="512" t="s">
        <v>285</v>
      </c>
      <c r="BF285" s="565">
        <v>72</v>
      </c>
      <c r="BG285" s="512"/>
    </row>
    <row r="286" spans="1:60">
      <c r="C286"/>
      <c r="D286"/>
      <c r="E286"/>
      <c r="F286"/>
      <c r="J286"/>
      <c r="AD286" s="526">
        <v>10661624.124481097</v>
      </c>
    </row>
    <row r="287" spans="1:60" ht="18.75">
      <c r="C287"/>
      <c r="D287"/>
      <c r="E287"/>
      <c r="F287"/>
      <c r="J287"/>
      <c r="AC287" s="757">
        <v>0.05</v>
      </c>
      <c r="AD287" s="847">
        <v>14287596.01119945</v>
      </c>
    </row>
    <row r="288" spans="1:60">
      <c r="C288"/>
      <c r="D288"/>
      <c r="E288"/>
      <c r="F288"/>
      <c r="J288"/>
    </row>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spans="3:10">
      <c r="C401"/>
      <c r="D401"/>
      <c r="E401"/>
      <c r="F401"/>
      <c r="J401"/>
    </row>
    <row r="402" spans="3:10">
      <c r="C402"/>
      <c r="D402"/>
      <c r="E402"/>
      <c r="F402"/>
      <c r="J402"/>
    </row>
    <row r="403" spans="3:10">
      <c r="C403"/>
      <c r="D403"/>
      <c r="E403"/>
      <c r="F403"/>
      <c r="J403"/>
    </row>
    <row r="404" spans="3:10">
      <c r="C404"/>
      <c r="D404"/>
      <c r="E404"/>
      <c r="F404"/>
      <c r="J404"/>
    </row>
    <row r="405" spans="3:10">
      <c r="C405"/>
      <c r="D405"/>
      <c r="E405"/>
      <c r="F405"/>
      <c r="J405"/>
    </row>
    <row r="406" spans="3:10">
      <c r="C406"/>
      <c r="D406"/>
      <c r="E406"/>
      <c r="F406"/>
      <c r="J406"/>
    </row>
    <row r="407" spans="3:10">
      <c r="C407"/>
      <c r="D407"/>
    </row>
    <row r="408" spans="3:10">
      <c r="C408"/>
      <c r="D408"/>
    </row>
    <row r="409" spans="3:10">
      <c r="C409"/>
      <c r="D409"/>
    </row>
    <row r="410" spans="3:10">
      <c r="C410"/>
      <c r="D410"/>
    </row>
  </sheetData>
  <sortState xmlns:xlrd2="http://schemas.microsoft.com/office/spreadsheetml/2017/richdata2" ref="A222:CS254">
    <sortCondition ref="F222:F254"/>
  </sortState>
  <phoneticPr fontId="168" type="noConversion"/>
  <conditionalFormatting sqref="W53">
    <cfRule type="cellIs" dxfId="419" priority="3" stopIfTrue="1" operator="notEqual">
      <formula>0</formula>
    </cfRule>
  </conditionalFormatting>
  <hyperlinks>
    <hyperlink ref="E6" r:id="rId1" xr:uid="{00000000-0004-0000-0F00-000000000000}"/>
  </hyperlinks>
  <pageMargins left="0.25" right="0.25" top="0.75" bottom="0.75" header="0.3" footer="0.3"/>
  <pageSetup scale="10" orientation="portrait" r:id="rId2"/>
  <cellWatches>
    <cellWatch r="E38"/>
  </cellWatch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8000"/>
    <pageSetUpPr fitToPage="1"/>
  </sheetPr>
  <dimension ref="A1:U92"/>
  <sheetViews>
    <sheetView showGridLines="0" topLeftCell="A22" zoomScale="98" zoomScaleNormal="98" workbookViewId="0"/>
  </sheetViews>
  <sheetFormatPr defaultColWidth="9.125" defaultRowHeight="15" customHeight="1"/>
  <cols>
    <col min="1" max="1" width="15" customWidth="1"/>
    <col min="2" max="2" width="23.625" customWidth="1"/>
    <col min="3" max="3" width="16.125" customWidth="1"/>
    <col min="4" max="5" width="16.625" hidden="1" customWidth="1"/>
    <col min="6" max="8" width="16.625" customWidth="1"/>
    <col min="9" max="9" width="17.5" bestFit="1" customWidth="1"/>
    <col min="10" max="11" width="18" customWidth="1"/>
    <col min="12" max="12" width="17" customWidth="1"/>
    <col min="13" max="13" width="13.5" customWidth="1"/>
    <col min="14" max="14" width="16.125" customWidth="1"/>
    <col min="15" max="15" width="11.625" bestFit="1" customWidth="1"/>
    <col min="16" max="17" width="11.125" bestFit="1" customWidth="1"/>
  </cols>
  <sheetData>
    <row r="1" spans="1:12" ht="26.25">
      <c r="A1" s="108" t="s">
        <v>1321</v>
      </c>
      <c r="B1" s="2"/>
      <c r="C1" s="2"/>
      <c r="D1" s="2"/>
      <c r="E1" s="2"/>
      <c r="J1" s="256" t="s">
        <v>47</v>
      </c>
      <c r="K1" s="256"/>
    </row>
    <row r="2" spans="1:12" ht="26.25">
      <c r="C2" s="64" t="s">
        <v>1266</v>
      </c>
      <c r="G2" s="1"/>
    </row>
    <row r="3" spans="1:12" ht="21">
      <c r="G3" s="1"/>
    </row>
    <row r="4" spans="1:12" ht="21">
      <c r="C4" s="3" t="s">
        <v>1260</v>
      </c>
      <c r="D4">
        <v>8991702610.0000019</v>
      </c>
      <c r="E4">
        <v>11822825673</v>
      </c>
      <c r="G4" s="1"/>
    </row>
    <row r="5" spans="1:12" ht="18.75">
      <c r="C5" s="14" t="s">
        <v>1262</v>
      </c>
      <c r="D5" s="13">
        <v>2887916.9148673252</v>
      </c>
      <c r="E5" s="13">
        <v>2997179.5470753252</v>
      </c>
      <c r="F5" s="937">
        <v>3110576.0664930162</v>
      </c>
      <c r="G5" s="937">
        <v>3228262.8763034181</v>
      </c>
      <c r="H5" s="937">
        <v>3350402.2971116812</v>
      </c>
      <c r="I5" s="937">
        <v>3477162.7908272594</v>
      </c>
      <c r="J5" s="937">
        <v>3608719.1930165365</v>
      </c>
      <c r="K5" s="937">
        <v>3745252.9540463723</v>
      </c>
      <c r="L5" s="937">
        <v>3886952.3893511775</v>
      </c>
    </row>
    <row r="6" spans="1:12" ht="18.75">
      <c r="C6" s="14" t="s">
        <v>1265</v>
      </c>
      <c r="D6" s="135">
        <v>0.32117575948915028</v>
      </c>
      <c r="E6" s="135">
        <v>0.25350788635241728</v>
      </c>
      <c r="F6" s="938"/>
      <c r="G6" s="938"/>
      <c r="H6" s="938"/>
      <c r="I6" s="938"/>
      <c r="J6" s="938"/>
      <c r="K6" s="938"/>
      <c r="L6" s="938"/>
    </row>
    <row r="7" spans="1:12" ht="18.75">
      <c r="C7" s="14"/>
    </row>
    <row r="8" spans="1:12" ht="18.75">
      <c r="C8" s="14" t="s">
        <v>1261</v>
      </c>
      <c r="D8">
        <v>4649454435.9999971</v>
      </c>
      <c r="E8">
        <v>6318846855.999999</v>
      </c>
      <c r="F8" s="938"/>
      <c r="G8" s="938"/>
      <c r="H8" s="938"/>
      <c r="I8" s="938"/>
      <c r="J8" s="938"/>
      <c r="K8" s="938"/>
      <c r="L8" s="938"/>
    </row>
    <row r="9" spans="1:12" ht="20.85" customHeight="1">
      <c r="B9" s="682"/>
      <c r="C9" s="14" t="s">
        <v>1263</v>
      </c>
      <c r="D9" s="13">
        <v>2881016.4311767705</v>
      </c>
      <c r="E9" s="13">
        <v>2980513.3135825475</v>
      </c>
      <c r="F9" s="937">
        <v>3083446.3546652901</v>
      </c>
      <c r="G9" s="937">
        <v>3189934.2233336898</v>
      </c>
      <c r="H9" s="937">
        <v>3300099.6867675642</v>
      </c>
      <c r="I9" s="937">
        <v>3414069.7519530435</v>
      </c>
      <c r="J9" s="937">
        <v>3531975.8121057251</v>
      </c>
      <c r="K9" s="937">
        <v>3653953.798150599</v>
      </c>
      <c r="L9" s="937">
        <v>3780144.3354333853</v>
      </c>
    </row>
    <row r="10" spans="1:12" ht="18.75">
      <c r="C10" s="14" t="s">
        <v>1265</v>
      </c>
      <c r="D10" s="135">
        <v>0.61964612640775907</v>
      </c>
      <c r="E10" s="135">
        <v>0.47168627148360631</v>
      </c>
    </row>
    <row r="11" spans="1:12" ht="21">
      <c r="A11" s="917"/>
      <c r="C11" s="14"/>
    </row>
    <row r="12" spans="1:12" ht="18.75">
      <c r="C12" s="14" t="s">
        <v>772</v>
      </c>
      <c r="F12">
        <v>19320881243.384998</v>
      </c>
      <c r="G12">
        <v>20576738524.205021</v>
      </c>
      <c r="H12">
        <v>21914226528.278347</v>
      </c>
      <c r="I12">
        <v>23338651252.61644</v>
      </c>
      <c r="J12">
        <v>24855663584.036507</v>
      </c>
      <c r="K12">
        <v>26471281716.998878</v>
      </c>
      <c r="L12">
        <v>28191915028.603806</v>
      </c>
    </row>
    <row r="13" spans="1:12" ht="18.75">
      <c r="C13" s="14" t="s">
        <v>1264</v>
      </c>
      <c r="F13" s="13">
        <v>6194022.4211583063</v>
      </c>
      <c r="G13" s="13">
        <v>6418197.0996371079</v>
      </c>
      <c r="H13" s="13">
        <v>6650501.9838792458</v>
      </c>
      <c r="I13" s="13">
        <v>6891232.5427803025</v>
      </c>
      <c r="J13" s="13">
        <v>7140695.0051222611</v>
      </c>
      <c r="K13" s="13">
        <v>7399206.7521969713</v>
      </c>
      <c r="L13" s="13">
        <v>7667096.7247845624</v>
      </c>
    </row>
    <row r="14" spans="1:12" ht="18.75">
      <c r="C14" s="14" t="s">
        <v>1265</v>
      </c>
      <c r="F14" s="135">
        <v>0.32058695165775575</v>
      </c>
      <c r="G14" s="135">
        <v>0.31191517995367413</v>
      </c>
      <c r="H14" s="135">
        <v>0.30347874588671286</v>
      </c>
      <c r="I14" s="135">
        <v>0.29527124203493738</v>
      </c>
      <c r="J14" s="135">
        <v>0.28728643598589565</v>
      </c>
      <c r="K14" s="135">
        <v>0.27951826554153869</v>
      </c>
      <c r="L14" s="135">
        <v>0.27196083405492133</v>
      </c>
    </row>
    <row r="15" spans="1:12" ht="18.75">
      <c r="C15" s="14"/>
    </row>
    <row r="16" spans="1:12" ht="15.75"/>
    <row r="17" spans="1:21" ht="21">
      <c r="A17" s="367" t="s">
        <v>13</v>
      </c>
      <c r="D17" s="439">
        <v>2022</v>
      </c>
      <c r="E17" s="439">
        <v>2023</v>
      </c>
      <c r="F17" s="439">
        <v>2024</v>
      </c>
      <c r="G17" s="439">
        <v>2025</v>
      </c>
      <c r="H17" s="439">
        <v>2026</v>
      </c>
      <c r="I17" s="439">
        <v>2027</v>
      </c>
      <c r="J17" s="439">
        <v>2028</v>
      </c>
      <c r="K17" s="439">
        <v>2029</v>
      </c>
      <c r="L17" s="439">
        <v>2030</v>
      </c>
      <c r="N17" s="18">
        <v>2023</v>
      </c>
      <c r="O17" s="18">
        <v>2024</v>
      </c>
      <c r="P17" s="18">
        <v>2025</v>
      </c>
      <c r="Q17" s="18">
        <v>2026</v>
      </c>
      <c r="R17" s="18">
        <v>2027</v>
      </c>
      <c r="S17" s="18">
        <v>2028</v>
      </c>
      <c r="T17" s="18">
        <v>2029</v>
      </c>
      <c r="U17" s="18">
        <v>2030</v>
      </c>
    </row>
    <row r="18" spans="1:21" ht="21">
      <c r="A18" s="483" t="s">
        <v>778</v>
      </c>
      <c r="B18" s="684"/>
      <c r="C18" s="482"/>
      <c r="D18" s="867">
        <v>300000</v>
      </c>
      <c r="E18" s="868">
        <v>306000</v>
      </c>
      <c r="F18" s="914">
        <v>312120</v>
      </c>
      <c r="G18" s="437">
        <v>318362.40000000002</v>
      </c>
      <c r="H18" s="437">
        <v>324729.64800000004</v>
      </c>
      <c r="I18" s="437">
        <v>331224.24096000002</v>
      </c>
      <c r="J18" s="437">
        <v>337848.72577920003</v>
      </c>
      <c r="K18" s="437">
        <v>344605.70029478404</v>
      </c>
      <c r="L18" s="437">
        <v>351497.81430067972</v>
      </c>
      <c r="N18" s="19">
        <v>0.02</v>
      </c>
      <c r="O18" s="19">
        <v>0.02</v>
      </c>
      <c r="P18" s="19">
        <v>0.02</v>
      </c>
      <c r="Q18" s="19">
        <v>0.02</v>
      </c>
      <c r="R18" s="19">
        <v>0.02</v>
      </c>
      <c r="S18" s="19">
        <v>0.02</v>
      </c>
      <c r="T18" s="19">
        <v>0.02</v>
      </c>
      <c r="U18" s="19">
        <v>0.02</v>
      </c>
    </row>
    <row r="19" spans="1:21" ht="21">
      <c r="A19" s="483" t="s">
        <v>779</v>
      </c>
      <c r="B19" s="684"/>
      <c r="C19" s="482"/>
      <c r="D19" s="867">
        <v>11500</v>
      </c>
      <c r="E19" s="868">
        <v>11730</v>
      </c>
      <c r="F19" s="914">
        <v>11964.6</v>
      </c>
      <c r="G19" s="437">
        <v>12203.892</v>
      </c>
      <c r="H19" s="437">
        <v>12447.96984</v>
      </c>
      <c r="I19" s="437">
        <v>12696.929236800001</v>
      </c>
      <c r="J19" s="437">
        <v>12950.867821536001</v>
      </c>
      <c r="K19" s="437">
        <v>13209.885177966722</v>
      </c>
      <c r="L19" s="437">
        <v>13474.082881526057</v>
      </c>
      <c r="N19" s="19">
        <v>0.02</v>
      </c>
      <c r="O19" s="19">
        <v>0.02</v>
      </c>
      <c r="P19" s="19">
        <v>0.02</v>
      </c>
      <c r="Q19" s="19">
        <v>0.02</v>
      </c>
      <c r="R19" s="19">
        <v>0.02</v>
      </c>
      <c r="S19" s="19">
        <v>0.02</v>
      </c>
      <c r="T19" s="19">
        <v>0.02</v>
      </c>
      <c r="U19" s="19">
        <v>0.02</v>
      </c>
    </row>
    <row r="20" spans="1:21" ht="21">
      <c r="A20" s="483" t="s">
        <v>780</v>
      </c>
      <c r="B20" s="684"/>
      <c r="C20" s="482"/>
      <c r="D20" s="867">
        <v>469000</v>
      </c>
      <c r="E20" s="868">
        <v>478380</v>
      </c>
      <c r="F20" s="914">
        <v>487947.60000000003</v>
      </c>
      <c r="G20" s="437">
        <v>497706.55200000003</v>
      </c>
      <c r="H20" s="437">
        <v>507660.68304000003</v>
      </c>
      <c r="I20" s="437">
        <v>517813.89670080005</v>
      </c>
      <c r="J20" s="437">
        <v>528170.17463481601</v>
      </c>
      <c r="K20" s="437">
        <v>538733.57812751236</v>
      </c>
      <c r="L20" s="437">
        <v>549508.2496900626</v>
      </c>
      <c r="N20" s="19">
        <v>0.02</v>
      </c>
      <c r="O20" s="19">
        <v>0.02</v>
      </c>
      <c r="P20" s="19">
        <v>0.02</v>
      </c>
      <c r="Q20" s="19">
        <v>0.02</v>
      </c>
      <c r="R20" s="19">
        <v>0.02</v>
      </c>
      <c r="S20" s="19">
        <v>0.02</v>
      </c>
      <c r="T20" s="19">
        <v>0.02</v>
      </c>
      <c r="U20" s="19">
        <v>0.02</v>
      </c>
    </row>
    <row r="21" spans="1:21" ht="21">
      <c r="A21" s="483" t="s">
        <v>781</v>
      </c>
      <c r="B21" s="684"/>
      <c r="C21" s="482"/>
      <c r="D21" s="867">
        <v>146123</v>
      </c>
      <c r="E21" s="868">
        <v>149045.46</v>
      </c>
      <c r="F21" s="914">
        <v>152026.36919999999</v>
      </c>
      <c r="G21" s="437">
        <v>155066.896584</v>
      </c>
      <c r="H21" s="437">
        <v>158168.23451568</v>
      </c>
      <c r="I21" s="437">
        <v>161331.59920599361</v>
      </c>
      <c r="J21" s="437">
        <v>164558.2311901135</v>
      </c>
      <c r="K21" s="437">
        <v>167849.39581391576</v>
      </c>
      <c r="L21" s="437">
        <v>171206.38373019409</v>
      </c>
      <c r="N21" s="19">
        <v>0.02</v>
      </c>
      <c r="O21" s="19">
        <v>0.02</v>
      </c>
      <c r="P21" s="19">
        <v>0.02</v>
      </c>
      <c r="Q21" s="19">
        <v>0.02</v>
      </c>
      <c r="R21" s="19">
        <v>0.02</v>
      </c>
      <c r="S21" s="19">
        <v>0.02</v>
      </c>
      <c r="T21" s="19">
        <v>0.02</v>
      </c>
      <c r="U21" s="19">
        <v>0.02</v>
      </c>
    </row>
    <row r="22" spans="1:21" ht="21">
      <c r="A22" s="483" t="s">
        <v>782</v>
      </c>
      <c r="B22" s="684"/>
      <c r="C22" s="482"/>
      <c r="D22" s="867">
        <v>25000</v>
      </c>
      <c r="E22" s="868">
        <v>25500</v>
      </c>
      <c r="F22" s="914">
        <v>26010</v>
      </c>
      <c r="G22" s="437">
        <v>26530.2</v>
      </c>
      <c r="H22" s="437">
        <v>27060.804</v>
      </c>
      <c r="I22" s="437">
        <v>27602.020080000002</v>
      </c>
      <c r="J22" s="437">
        <v>28154.060481600001</v>
      </c>
      <c r="K22" s="437">
        <v>28717.141691232002</v>
      </c>
      <c r="L22" s="437">
        <v>29291.484525056643</v>
      </c>
      <c r="N22" s="19">
        <v>0.02</v>
      </c>
      <c r="O22" s="19">
        <v>0.02</v>
      </c>
      <c r="P22" s="19">
        <v>0.02</v>
      </c>
      <c r="Q22" s="19">
        <v>0.02</v>
      </c>
      <c r="R22" s="19">
        <v>0.02</v>
      </c>
      <c r="S22" s="19">
        <v>0.02</v>
      </c>
      <c r="T22" s="19">
        <v>0.02</v>
      </c>
      <c r="U22" s="19">
        <v>0.02</v>
      </c>
    </row>
    <row r="23" spans="1:21" ht="21">
      <c r="A23" s="483" t="s">
        <v>783</v>
      </c>
      <c r="B23" s="684"/>
      <c r="C23" s="482"/>
      <c r="D23" s="867">
        <v>115400</v>
      </c>
      <c r="E23" s="868">
        <v>117708</v>
      </c>
      <c r="F23" s="914">
        <v>120062.16</v>
      </c>
      <c r="G23" s="437">
        <v>122463.4032</v>
      </c>
      <c r="H23" s="437">
        <v>124912.671264</v>
      </c>
      <c r="I23" s="437">
        <v>127410.92468928</v>
      </c>
      <c r="J23" s="437">
        <v>129959.14318306561</v>
      </c>
      <c r="K23" s="437">
        <v>132558.32604672693</v>
      </c>
      <c r="L23" s="437">
        <v>135209.49256766148</v>
      </c>
      <c r="N23" s="19">
        <v>0.02</v>
      </c>
      <c r="O23" s="19">
        <v>0.02</v>
      </c>
      <c r="P23" s="19">
        <v>0.02</v>
      </c>
      <c r="Q23" s="19">
        <v>0.02</v>
      </c>
      <c r="R23" s="19">
        <v>0.02</v>
      </c>
      <c r="S23" s="19">
        <v>0.02</v>
      </c>
      <c r="T23" s="19">
        <v>0.02</v>
      </c>
      <c r="U23" s="19">
        <v>0.02</v>
      </c>
    </row>
    <row r="24" spans="1:21" ht="21">
      <c r="A24" s="483" t="s">
        <v>784</v>
      </c>
      <c r="B24" s="684"/>
      <c r="C24" s="482"/>
      <c r="D24" s="867">
        <v>1260</v>
      </c>
      <c r="E24" s="868">
        <v>1285.2</v>
      </c>
      <c r="F24" s="914">
        <v>1310.904</v>
      </c>
      <c r="G24" s="437">
        <v>1337.1220800000001</v>
      </c>
      <c r="H24" s="437">
        <v>1363.8645216000002</v>
      </c>
      <c r="I24" s="437">
        <v>1391.1418120320002</v>
      </c>
      <c r="J24" s="437">
        <v>1418.9646482726403</v>
      </c>
      <c r="K24" s="437">
        <v>1447.3439412380931</v>
      </c>
      <c r="L24" s="437">
        <v>1476.2908200628549</v>
      </c>
      <c r="N24" s="19">
        <v>0.02</v>
      </c>
      <c r="O24" s="19">
        <v>0.02</v>
      </c>
      <c r="P24" s="19">
        <v>0.02</v>
      </c>
      <c r="Q24" s="19">
        <v>0.02</v>
      </c>
      <c r="R24" s="19">
        <v>0.02</v>
      </c>
      <c r="S24" s="19">
        <v>0.02</v>
      </c>
      <c r="T24" s="19">
        <v>0.02</v>
      </c>
      <c r="U24" s="19">
        <v>0.02</v>
      </c>
    </row>
    <row r="25" spans="1:21" ht="23.25">
      <c r="A25" s="974" t="s">
        <v>785</v>
      </c>
      <c r="B25" s="684"/>
      <c r="C25" s="482"/>
      <c r="D25" s="867">
        <v>2887916.9148673252</v>
      </c>
      <c r="E25" s="867">
        <v>2997179.5470753252</v>
      </c>
      <c r="F25" s="975">
        <v>3110576.0664930162</v>
      </c>
      <c r="G25" s="976">
        <v>3228262.8763034181</v>
      </c>
      <c r="H25" s="976">
        <v>3350402.2971116812</v>
      </c>
      <c r="I25" s="976">
        <v>3477162.7908272594</v>
      </c>
      <c r="J25" s="976">
        <v>3608719.1930165365</v>
      </c>
      <c r="K25" s="976">
        <v>3745252.9540463723</v>
      </c>
      <c r="L25" s="976">
        <v>3886952.3893511775</v>
      </c>
      <c r="N25" s="19"/>
      <c r="O25" s="19"/>
      <c r="P25" s="19"/>
      <c r="Q25" s="19"/>
      <c r="R25" s="19"/>
      <c r="S25" s="19"/>
      <c r="T25" s="19"/>
      <c r="U25" s="19"/>
    </row>
    <row r="26" spans="1:21" ht="21">
      <c r="A26" s="483" t="s">
        <v>786</v>
      </c>
      <c r="B26" s="684"/>
      <c r="C26" s="482"/>
      <c r="D26" s="867">
        <v>29478</v>
      </c>
      <c r="E26" s="868">
        <v>30067.56</v>
      </c>
      <c r="F26" s="914">
        <v>30668.911200000002</v>
      </c>
      <c r="G26" s="437">
        <v>31282.289424000002</v>
      </c>
      <c r="H26" s="437">
        <v>31907.935212480003</v>
      </c>
      <c r="I26" s="437">
        <v>32546.093916729602</v>
      </c>
      <c r="J26" s="437">
        <v>33197.015795064195</v>
      </c>
      <c r="K26" s="437">
        <v>33860.956110965482</v>
      </c>
      <c r="L26" s="437">
        <v>34538.175233184789</v>
      </c>
      <c r="N26" s="19">
        <v>0.02</v>
      </c>
      <c r="O26" s="19">
        <v>0.02</v>
      </c>
      <c r="P26" s="19">
        <v>0.02</v>
      </c>
      <c r="Q26" s="19">
        <v>0.02</v>
      </c>
      <c r="R26" s="19">
        <v>0.02</v>
      </c>
      <c r="S26" s="19">
        <v>0.02</v>
      </c>
      <c r="T26" s="19">
        <v>0.02</v>
      </c>
      <c r="U26" s="19">
        <v>0.02</v>
      </c>
    </row>
    <row r="27" spans="1:21" ht="21">
      <c r="A27" s="483" t="s">
        <v>787</v>
      </c>
      <c r="B27" s="684"/>
      <c r="C27" s="482"/>
      <c r="D27" s="867">
        <v>5000</v>
      </c>
      <c r="E27" s="868">
        <v>5100</v>
      </c>
      <c r="F27" s="914">
        <v>5202</v>
      </c>
      <c r="G27" s="437">
        <v>5306.04</v>
      </c>
      <c r="H27" s="437">
        <v>5412.1607999999997</v>
      </c>
      <c r="I27" s="437">
        <v>5520.4040159999995</v>
      </c>
      <c r="J27" s="437">
        <v>5630.8120963199999</v>
      </c>
      <c r="K27" s="437">
        <v>5743.4283382464</v>
      </c>
      <c r="L27" s="437">
        <v>5858.2969050113279</v>
      </c>
      <c r="N27" s="19">
        <v>0.02</v>
      </c>
      <c r="O27" s="19">
        <v>0.02</v>
      </c>
      <c r="P27" s="19">
        <v>0.02</v>
      </c>
      <c r="Q27" s="19">
        <v>0.02</v>
      </c>
      <c r="R27" s="19">
        <v>0.02</v>
      </c>
      <c r="S27" s="19">
        <v>0.02</v>
      </c>
      <c r="T27" s="19">
        <v>0.02</v>
      </c>
      <c r="U27" s="19">
        <v>0.02</v>
      </c>
    </row>
    <row r="28" spans="1:21" ht="21">
      <c r="A28" s="483" t="s">
        <v>1259</v>
      </c>
      <c r="B28" s="684"/>
      <c r="C28" s="482"/>
      <c r="D28" s="867">
        <v>80373</v>
      </c>
      <c r="E28" s="868">
        <v>81980.460000000006</v>
      </c>
      <c r="F28" s="914">
        <v>83620.069200000013</v>
      </c>
      <c r="G28" s="437">
        <v>85292.47058400001</v>
      </c>
      <c r="H28" s="437">
        <v>86998.319995680009</v>
      </c>
      <c r="I28" s="437">
        <v>88738.286395593605</v>
      </c>
      <c r="J28" s="437">
        <v>90513.052123505477</v>
      </c>
      <c r="K28" s="437">
        <v>92323.313165975589</v>
      </c>
      <c r="L28" s="437">
        <v>94169.7794292951</v>
      </c>
      <c r="N28" s="19">
        <v>0.02</v>
      </c>
      <c r="O28" s="19">
        <v>0.02</v>
      </c>
      <c r="P28" s="19">
        <v>0.02</v>
      </c>
      <c r="Q28" s="19">
        <v>0.02</v>
      </c>
      <c r="R28" s="19">
        <v>0.02</v>
      </c>
      <c r="S28" s="19">
        <v>0.02</v>
      </c>
      <c r="T28" s="19">
        <v>0.02</v>
      </c>
      <c r="U28" s="19">
        <v>0.02</v>
      </c>
    </row>
    <row r="29" spans="1:21" ht="21">
      <c r="A29" s="483" t="s">
        <v>788</v>
      </c>
      <c r="B29" s="684"/>
      <c r="C29" s="482"/>
      <c r="D29" s="867">
        <v>193830</v>
      </c>
      <c r="E29" s="868">
        <v>197706.6</v>
      </c>
      <c r="F29" s="914">
        <v>201660.73200000002</v>
      </c>
      <c r="G29" s="437">
        <v>205693.94664000001</v>
      </c>
      <c r="H29" s="437">
        <v>209807.82557280001</v>
      </c>
      <c r="I29" s="437">
        <v>214003.98208425601</v>
      </c>
      <c r="J29" s="437">
        <v>218284.06172594114</v>
      </c>
      <c r="K29" s="437">
        <v>222649.74296045996</v>
      </c>
      <c r="L29" s="437">
        <v>227102.73781966916</v>
      </c>
      <c r="N29" s="19">
        <v>0.02</v>
      </c>
      <c r="O29" s="19">
        <v>0.02</v>
      </c>
      <c r="P29" s="19">
        <v>0.02</v>
      </c>
      <c r="Q29" s="19">
        <v>0.02</v>
      </c>
      <c r="R29" s="19">
        <v>0.02</v>
      </c>
      <c r="S29" s="19">
        <v>0.02</v>
      </c>
      <c r="T29" s="19">
        <v>0.02</v>
      </c>
      <c r="U29" s="19">
        <v>0.02</v>
      </c>
    </row>
    <row r="30" spans="1:21" ht="21">
      <c r="A30" s="483" t="s">
        <v>789</v>
      </c>
      <c r="B30" s="684"/>
      <c r="C30" s="482"/>
      <c r="D30" s="867">
        <v>125000</v>
      </c>
      <c r="E30" s="868">
        <v>127500</v>
      </c>
      <c r="F30" s="914">
        <v>130050</v>
      </c>
      <c r="G30" s="437">
        <v>132651</v>
      </c>
      <c r="H30" s="437">
        <v>135304.01999999999</v>
      </c>
      <c r="I30" s="437">
        <v>138010.1004</v>
      </c>
      <c r="J30" s="437">
        <v>140770.30240799999</v>
      </c>
      <c r="K30" s="437">
        <v>143585.70845615998</v>
      </c>
      <c r="L30" s="437">
        <v>146457.42262528319</v>
      </c>
      <c r="N30" s="19">
        <v>0.02</v>
      </c>
      <c r="O30" s="19">
        <v>0.02</v>
      </c>
      <c r="P30" s="19">
        <v>0.02</v>
      </c>
      <c r="Q30" s="19">
        <v>0.02</v>
      </c>
      <c r="R30" s="19">
        <v>0.02</v>
      </c>
      <c r="S30" s="19">
        <v>0.02</v>
      </c>
      <c r="T30" s="19">
        <v>0.02</v>
      </c>
      <c r="U30" s="19">
        <v>0.02</v>
      </c>
    </row>
    <row r="31" spans="1:21" ht="21">
      <c r="A31" s="483" t="s">
        <v>790</v>
      </c>
      <c r="B31" s="684"/>
      <c r="C31" s="482"/>
      <c r="D31" s="867">
        <v>41112</v>
      </c>
      <c r="E31" s="868">
        <v>41934.239999999998</v>
      </c>
      <c r="F31" s="914">
        <v>42772.924800000001</v>
      </c>
      <c r="G31" s="437">
        <v>43628.383296</v>
      </c>
      <c r="H31" s="437">
        <v>44500.950961920003</v>
      </c>
      <c r="I31" s="437">
        <v>45390.969981158407</v>
      </c>
      <c r="J31" s="437">
        <v>46298.789380781578</v>
      </c>
      <c r="K31" s="437">
        <v>47224.765168397207</v>
      </c>
      <c r="L31" s="437">
        <v>48169.260471765156</v>
      </c>
      <c r="N31" s="19">
        <v>0.02</v>
      </c>
      <c r="O31" s="19">
        <v>0.02</v>
      </c>
      <c r="P31" s="19">
        <v>0.02</v>
      </c>
      <c r="Q31" s="19">
        <v>0.02</v>
      </c>
      <c r="R31" s="19">
        <v>0.02</v>
      </c>
      <c r="S31" s="19">
        <v>0.02</v>
      </c>
      <c r="T31" s="19">
        <v>0.02</v>
      </c>
      <c r="U31" s="19">
        <v>0.02</v>
      </c>
    </row>
    <row r="32" spans="1:21" ht="21">
      <c r="A32" s="483" t="s">
        <v>791</v>
      </c>
      <c r="B32" s="684"/>
      <c r="C32" s="482"/>
      <c r="D32" s="867">
        <v>310000</v>
      </c>
      <c r="E32" s="868">
        <v>316200</v>
      </c>
      <c r="F32" s="914">
        <v>322524</v>
      </c>
      <c r="G32" s="437">
        <v>328974.48</v>
      </c>
      <c r="H32" s="437">
        <v>335553.96960000001</v>
      </c>
      <c r="I32" s="437">
        <v>342265.048992</v>
      </c>
      <c r="J32" s="437">
        <v>349110.34997183998</v>
      </c>
      <c r="K32" s="437">
        <v>356092.55697127676</v>
      </c>
      <c r="L32" s="437">
        <v>363214.40811070229</v>
      </c>
      <c r="N32" s="19">
        <v>0.02</v>
      </c>
      <c r="O32" s="19">
        <v>0.02</v>
      </c>
      <c r="P32" s="19">
        <v>0.02</v>
      </c>
      <c r="Q32" s="19">
        <v>0.02</v>
      </c>
      <c r="R32" s="19">
        <v>0.02</v>
      </c>
      <c r="S32" s="19">
        <v>0.02</v>
      </c>
      <c r="T32" s="19">
        <v>0.02</v>
      </c>
      <c r="U32" s="19">
        <v>0.02</v>
      </c>
    </row>
    <row r="33" spans="1:21" ht="21">
      <c r="A33" s="483" t="s">
        <v>792</v>
      </c>
      <c r="B33" s="684"/>
      <c r="C33" s="482"/>
      <c r="D33" s="867">
        <v>75000</v>
      </c>
      <c r="E33" s="868">
        <v>76500</v>
      </c>
      <c r="F33" s="914">
        <v>78030</v>
      </c>
      <c r="G33" s="437">
        <v>79590.600000000006</v>
      </c>
      <c r="H33" s="437">
        <v>81182.412000000011</v>
      </c>
      <c r="I33" s="437">
        <v>82806.060240000006</v>
      </c>
      <c r="J33" s="437">
        <v>84462.181444800008</v>
      </c>
      <c r="K33" s="437">
        <v>86151.425073696009</v>
      </c>
      <c r="L33" s="437">
        <v>87874.45357516993</v>
      </c>
      <c r="N33" s="19">
        <v>0.02</v>
      </c>
      <c r="O33" s="19">
        <v>0.02</v>
      </c>
      <c r="P33" s="19">
        <v>0.02</v>
      </c>
      <c r="Q33" s="19">
        <v>0.02</v>
      </c>
      <c r="R33" s="19">
        <v>0.02</v>
      </c>
      <c r="S33" s="19">
        <v>0.02</v>
      </c>
      <c r="T33" s="19">
        <v>0.02</v>
      </c>
      <c r="U33" s="19">
        <v>0.02</v>
      </c>
    </row>
    <row r="34" spans="1:21" ht="26.25">
      <c r="A34" s="483" t="s">
        <v>793</v>
      </c>
      <c r="B34" s="685"/>
      <c r="C34" s="683"/>
      <c r="D34" s="867">
        <v>1449500</v>
      </c>
      <c r="E34" s="868">
        <v>1478490</v>
      </c>
      <c r="F34" s="914">
        <v>1508059.8</v>
      </c>
      <c r="G34" s="437">
        <v>1538220.996</v>
      </c>
      <c r="H34" s="437">
        <v>1568985.4159200001</v>
      </c>
      <c r="I34" s="437">
        <v>1600365.1242384</v>
      </c>
      <c r="J34" s="437">
        <v>1632372.426723168</v>
      </c>
      <c r="K34" s="437">
        <v>1665019.8752576313</v>
      </c>
      <c r="L34" s="437">
        <v>1698320.272762784</v>
      </c>
      <c r="N34" s="19">
        <v>0.02</v>
      </c>
      <c r="O34" s="19">
        <v>0.02</v>
      </c>
      <c r="P34" s="19">
        <v>0.02</v>
      </c>
      <c r="Q34" s="19">
        <v>0.02</v>
      </c>
      <c r="R34" s="19">
        <v>0.02</v>
      </c>
      <c r="S34" s="19">
        <v>0.02</v>
      </c>
      <c r="T34" s="19">
        <v>0.02</v>
      </c>
      <c r="U34" s="19">
        <v>0.02</v>
      </c>
    </row>
    <row r="35" spans="1:21" ht="20.85" hidden="1" customHeight="1">
      <c r="A35" s="483"/>
      <c r="B35" s="481"/>
      <c r="C35" s="482"/>
      <c r="D35" s="869"/>
      <c r="E35" s="868">
        <v>0</v>
      </c>
      <c r="F35" s="914">
        <v>0</v>
      </c>
      <c r="G35" s="437">
        <v>0</v>
      </c>
      <c r="H35" s="437">
        <v>0</v>
      </c>
      <c r="I35" s="437">
        <v>0</v>
      </c>
      <c r="J35" s="437">
        <v>0</v>
      </c>
      <c r="K35" s="437">
        <v>0</v>
      </c>
      <c r="L35" s="437">
        <v>0</v>
      </c>
      <c r="N35" s="19">
        <v>0.02</v>
      </c>
      <c r="O35" s="19">
        <v>0.02</v>
      </c>
      <c r="P35" s="19">
        <v>0.02</v>
      </c>
      <c r="Q35" s="19">
        <v>0.02</v>
      </c>
      <c r="R35" s="19">
        <v>0.02</v>
      </c>
      <c r="S35" s="19">
        <v>0.02</v>
      </c>
      <c r="T35" s="19">
        <v>0.02</v>
      </c>
      <c r="U35" s="19">
        <v>0.02</v>
      </c>
    </row>
    <row r="36" spans="1:21" ht="21">
      <c r="A36" s="483" t="s">
        <v>769</v>
      </c>
      <c r="B36" s="481"/>
      <c r="C36" s="482"/>
      <c r="D36" s="870">
        <v>35000</v>
      </c>
      <c r="E36" s="868">
        <v>35700</v>
      </c>
      <c r="F36" s="914">
        <v>36414</v>
      </c>
      <c r="G36" s="437">
        <v>37142.28</v>
      </c>
      <c r="H36" s="437">
        <v>37885.125599999999</v>
      </c>
      <c r="I36" s="437">
        <v>38642.828112000003</v>
      </c>
      <c r="J36" s="437">
        <v>39415.684674240001</v>
      </c>
      <c r="K36" s="437">
        <v>40203.998367724802</v>
      </c>
      <c r="L36" s="437">
        <v>41008.078335079299</v>
      </c>
      <c r="N36" s="19">
        <v>0.02</v>
      </c>
      <c r="O36" s="19">
        <v>0.02</v>
      </c>
      <c r="P36" s="19">
        <v>0.02</v>
      </c>
      <c r="Q36" s="19">
        <v>0.02</v>
      </c>
      <c r="R36" s="19">
        <v>0.02</v>
      </c>
      <c r="S36" s="19">
        <v>0.02</v>
      </c>
      <c r="T36" s="19">
        <v>0.02</v>
      </c>
      <c r="U36" s="19">
        <v>0.02</v>
      </c>
    </row>
    <row r="37" spans="1:21" ht="21">
      <c r="A37" s="480" t="s">
        <v>770</v>
      </c>
      <c r="B37" s="481"/>
      <c r="C37" s="482"/>
      <c r="D37" s="870">
        <v>2881016.4311767705</v>
      </c>
      <c r="E37" s="870">
        <v>2980513.3135825475</v>
      </c>
      <c r="F37" s="975">
        <v>3083446.3546652901</v>
      </c>
      <c r="G37" s="976">
        <v>3189934.2233336898</v>
      </c>
      <c r="H37" s="976">
        <v>3300099.6867675642</v>
      </c>
      <c r="I37" s="976">
        <v>3414069.7519530435</v>
      </c>
      <c r="J37" s="976">
        <v>3531975.8121057251</v>
      </c>
      <c r="K37" s="976">
        <v>3653953.798150599</v>
      </c>
      <c r="L37" s="976">
        <v>3780144.3354333853</v>
      </c>
      <c r="N37" s="19"/>
      <c r="O37" s="19"/>
      <c r="P37" s="19"/>
      <c r="Q37" s="19"/>
      <c r="R37" s="19"/>
      <c r="S37" s="19"/>
      <c r="T37" s="19"/>
      <c r="U37" s="19"/>
    </row>
    <row r="38" spans="1:21" ht="21">
      <c r="A38" s="483" t="s">
        <v>771</v>
      </c>
      <c r="B38" s="481"/>
      <c r="C38" s="482"/>
      <c r="D38" s="870">
        <v>51262</v>
      </c>
      <c r="E38" s="868">
        <v>52287.24</v>
      </c>
      <c r="F38" s="914">
        <v>53332.984799999998</v>
      </c>
      <c r="G38" s="437">
        <v>54399.644496000001</v>
      </c>
      <c r="H38" s="437">
        <v>55487.637385920003</v>
      </c>
      <c r="I38" s="437">
        <v>56597.390133638401</v>
      </c>
      <c r="J38" s="437">
        <v>57729.337936311167</v>
      </c>
      <c r="K38" s="437">
        <v>58883.924695037393</v>
      </c>
      <c r="L38" s="437">
        <v>60061.603188938141</v>
      </c>
      <c r="N38" s="19">
        <v>0.02</v>
      </c>
      <c r="O38" s="19">
        <v>0.02</v>
      </c>
      <c r="P38" s="19">
        <v>0.02</v>
      </c>
      <c r="Q38" s="19">
        <v>0.02</v>
      </c>
      <c r="R38" s="19">
        <v>0.02</v>
      </c>
      <c r="S38" s="19">
        <v>0.02</v>
      </c>
      <c r="T38" s="19">
        <v>0.02</v>
      </c>
      <c r="U38" s="19">
        <v>0.02</v>
      </c>
    </row>
    <row r="39" spans="1:21" ht="20.85" hidden="1" customHeight="1">
      <c r="A39" s="570"/>
      <c r="B39" s="481"/>
      <c r="C39" s="482"/>
      <c r="D39" s="871"/>
      <c r="E39" s="872">
        <v>0</v>
      </c>
      <c r="F39" s="913">
        <v>0</v>
      </c>
      <c r="G39" s="438">
        <v>0</v>
      </c>
      <c r="H39" s="438">
        <v>0</v>
      </c>
      <c r="I39" s="438">
        <v>0</v>
      </c>
      <c r="J39" s="438">
        <v>0</v>
      </c>
      <c r="K39" s="438">
        <v>0</v>
      </c>
      <c r="L39" s="438">
        <v>0</v>
      </c>
      <c r="N39" s="19">
        <v>0.02</v>
      </c>
      <c r="O39" s="19">
        <v>0.02</v>
      </c>
      <c r="P39" s="19">
        <v>0.02</v>
      </c>
      <c r="Q39" s="19">
        <v>0.02</v>
      </c>
      <c r="R39" s="19">
        <v>0.02</v>
      </c>
      <c r="S39" s="19">
        <v>0.02</v>
      </c>
      <c r="T39" s="19">
        <v>0.02</v>
      </c>
      <c r="U39" s="19">
        <v>0.02</v>
      </c>
    </row>
    <row r="40" spans="1:21" ht="20.85" hidden="1" customHeight="1">
      <c r="A40" s="570"/>
      <c r="B40" s="481"/>
      <c r="C40" s="482"/>
      <c r="D40" s="871"/>
      <c r="E40" s="872">
        <v>0</v>
      </c>
      <c r="F40" s="913">
        <v>0</v>
      </c>
      <c r="G40" s="438">
        <v>0</v>
      </c>
      <c r="H40" s="438">
        <v>0</v>
      </c>
      <c r="I40" s="438">
        <v>0</v>
      </c>
      <c r="J40" s="438">
        <v>0</v>
      </c>
      <c r="K40" s="438">
        <v>0</v>
      </c>
      <c r="L40" s="438">
        <v>0</v>
      </c>
      <c r="N40" s="19">
        <v>0.02</v>
      </c>
      <c r="O40" s="19">
        <v>0.02</v>
      </c>
      <c r="P40" s="19">
        <v>0.02</v>
      </c>
      <c r="Q40" s="19">
        <v>0.02</v>
      </c>
      <c r="R40" s="19">
        <v>0.02</v>
      </c>
      <c r="S40" s="19">
        <v>0.02</v>
      </c>
      <c r="T40" s="19">
        <v>0.02</v>
      </c>
      <c r="U40" s="19">
        <v>0.02</v>
      </c>
    </row>
    <row r="41" spans="1:21" ht="20.85" hidden="1" customHeight="1">
      <c r="A41" s="570"/>
      <c r="B41" s="481"/>
      <c r="C41" s="482"/>
      <c r="D41" s="871"/>
      <c r="E41" s="872">
        <v>0</v>
      </c>
      <c r="F41" s="913">
        <v>0</v>
      </c>
      <c r="G41" s="438">
        <v>0</v>
      </c>
      <c r="H41" s="438">
        <v>0</v>
      </c>
      <c r="I41" s="438">
        <v>0</v>
      </c>
      <c r="J41" s="438">
        <v>0</v>
      </c>
      <c r="K41" s="438">
        <v>0</v>
      </c>
      <c r="L41" s="438">
        <v>0</v>
      </c>
      <c r="N41" s="19">
        <v>0.02</v>
      </c>
      <c r="O41" s="19">
        <v>0.02</v>
      </c>
      <c r="P41" s="19">
        <v>0.02</v>
      </c>
      <c r="Q41" s="19">
        <v>0.02</v>
      </c>
      <c r="R41" s="19">
        <v>0.02</v>
      </c>
      <c r="S41" s="19">
        <v>0.02</v>
      </c>
      <c r="T41" s="19">
        <v>0.02</v>
      </c>
      <c r="U41" s="19">
        <v>0.02</v>
      </c>
    </row>
    <row r="42" spans="1:21" ht="20.85" hidden="1" customHeight="1">
      <c r="A42" s="483" t="s">
        <v>807</v>
      </c>
      <c r="B42" s="481"/>
      <c r="C42" s="482"/>
      <c r="D42" s="871"/>
      <c r="E42" s="872">
        <v>0</v>
      </c>
      <c r="F42" s="913">
        <v>0</v>
      </c>
      <c r="G42" s="438">
        <v>0</v>
      </c>
      <c r="H42" s="438">
        <v>0</v>
      </c>
      <c r="I42" s="438">
        <v>0</v>
      </c>
      <c r="J42" s="438">
        <v>0</v>
      </c>
      <c r="K42" s="438">
        <v>0</v>
      </c>
      <c r="L42" s="438">
        <v>0</v>
      </c>
      <c r="N42" s="19">
        <v>0.02</v>
      </c>
      <c r="O42" s="19">
        <v>0.02</v>
      </c>
      <c r="P42" s="19">
        <v>0.02</v>
      </c>
      <c r="Q42" s="19">
        <v>0.02</v>
      </c>
      <c r="R42" s="19">
        <v>0.02</v>
      </c>
      <c r="S42" s="19">
        <v>0.02</v>
      </c>
      <c r="T42" s="19">
        <v>0.02</v>
      </c>
      <c r="U42" s="19">
        <v>0.02</v>
      </c>
    </row>
    <row r="43" spans="1:21" ht="20.85" hidden="1" customHeight="1">
      <c r="A43" s="570"/>
      <c r="B43" s="481"/>
      <c r="C43" s="482"/>
      <c r="D43" s="871"/>
      <c r="E43" s="872">
        <v>0</v>
      </c>
      <c r="F43" s="913">
        <v>0</v>
      </c>
      <c r="G43" s="438">
        <v>0</v>
      </c>
      <c r="H43" s="438">
        <v>0</v>
      </c>
      <c r="I43" s="438">
        <v>0</v>
      </c>
      <c r="J43" s="438">
        <v>0</v>
      </c>
      <c r="K43" s="438">
        <v>0</v>
      </c>
      <c r="L43" s="438">
        <v>0</v>
      </c>
      <c r="N43" s="19">
        <v>0.02</v>
      </c>
      <c r="O43" s="19">
        <v>0.02</v>
      </c>
      <c r="P43" s="19">
        <v>0.02</v>
      </c>
      <c r="Q43" s="19">
        <v>0.02</v>
      </c>
      <c r="R43" s="19">
        <v>0.02</v>
      </c>
      <c r="S43" s="19">
        <v>0.02</v>
      </c>
      <c r="T43" s="19">
        <v>0.02</v>
      </c>
      <c r="U43" s="19">
        <v>0.02</v>
      </c>
    </row>
    <row r="44" spans="1:21" ht="21">
      <c r="A44" s="570" t="s">
        <v>1241</v>
      </c>
      <c r="B44" s="481"/>
      <c r="C44" s="482"/>
      <c r="D44" s="871"/>
      <c r="E44" s="872">
        <v>0</v>
      </c>
      <c r="F44" s="913"/>
      <c r="G44" s="933">
        <v>3664272</v>
      </c>
      <c r="H44" s="438">
        <v>3774200.16</v>
      </c>
      <c r="I44" s="438">
        <v>3887426.1648000004</v>
      </c>
      <c r="J44" s="438">
        <v>4004048.9497440006</v>
      </c>
      <c r="K44" s="438">
        <v>4124170.4182363208</v>
      </c>
      <c r="L44" s="438">
        <v>4247895.5307834102</v>
      </c>
      <c r="N44" s="19"/>
      <c r="O44" s="19">
        <v>0.03</v>
      </c>
      <c r="P44" s="19">
        <v>0.03</v>
      </c>
      <c r="Q44" s="19">
        <v>0.03</v>
      </c>
      <c r="R44" s="19">
        <v>0.03</v>
      </c>
      <c r="S44" s="19">
        <v>0.03</v>
      </c>
      <c r="T44" s="19">
        <v>0.03</v>
      </c>
      <c r="U44" s="19">
        <v>0.03</v>
      </c>
    </row>
    <row r="45" spans="1:21" ht="21">
      <c r="A45" s="570" t="s">
        <v>1242</v>
      </c>
      <c r="B45" s="481"/>
      <c r="C45" s="482"/>
      <c r="D45" s="871"/>
      <c r="E45" s="872">
        <v>0</v>
      </c>
      <c r="F45" s="913"/>
      <c r="G45" s="913"/>
      <c r="H45" s="438">
        <v>0</v>
      </c>
      <c r="I45" s="438">
        <v>0</v>
      </c>
      <c r="J45" s="438">
        <v>0</v>
      </c>
      <c r="K45" s="438">
        <v>0</v>
      </c>
      <c r="L45" s="438">
        <v>0</v>
      </c>
      <c r="N45" s="19"/>
      <c r="O45" s="19">
        <v>0.03</v>
      </c>
      <c r="P45" s="19">
        <v>0.03</v>
      </c>
      <c r="Q45" s="19">
        <v>0.03</v>
      </c>
      <c r="R45" s="19">
        <v>0.03</v>
      </c>
      <c r="S45" s="19">
        <v>0.03</v>
      </c>
      <c r="T45" s="19">
        <v>0.03</v>
      </c>
      <c r="U45" s="19">
        <v>0.03</v>
      </c>
    </row>
    <row r="46" spans="1:21" ht="20.85" hidden="1" customHeight="1">
      <c r="A46" s="570"/>
      <c r="B46" s="481"/>
      <c r="C46" s="482"/>
      <c r="D46" s="871"/>
      <c r="E46" s="872">
        <v>0</v>
      </c>
      <c r="F46" s="913">
        <v>0</v>
      </c>
      <c r="G46" s="438">
        <v>0</v>
      </c>
      <c r="H46" s="438">
        <v>0</v>
      </c>
      <c r="I46" s="438">
        <v>0</v>
      </c>
      <c r="J46" s="438">
        <v>0</v>
      </c>
      <c r="K46" s="438">
        <v>0</v>
      </c>
      <c r="L46" s="438">
        <v>0</v>
      </c>
      <c r="N46" s="19">
        <v>0.02</v>
      </c>
      <c r="O46" s="19">
        <v>0.02</v>
      </c>
      <c r="P46" s="19">
        <v>0.02</v>
      </c>
      <c r="Q46" s="19">
        <v>0.02</v>
      </c>
      <c r="R46" s="19">
        <v>0.02</v>
      </c>
      <c r="S46" s="19">
        <v>0.02</v>
      </c>
      <c r="T46" s="19">
        <v>0.02</v>
      </c>
      <c r="U46" s="19">
        <v>0.02</v>
      </c>
    </row>
    <row r="47" spans="1:21" ht="20.85" hidden="1" customHeight="1">
      <c r="A47" s="570"/>
      <c r="B47" s="481"/>
      <c r="C47" s="482"/>
      <c r="D47" s="871"/>
      <c r="E47" s="872">
        <v>0</v>
      </c>
      <c r="F47" s="913">
        <v>0</v>
      </c>
      <c r="G47" s="438">
        <v>0</v>
      </c>
      <c r="H47" s="438">
        <v>0</v>
      </c>
      <c r="I47" s="438">
        <v>0</v>
      </c>
      <c r="J47" s="438">
        <v>0</v>
      </c>
      <c r="K47" s="438">
        <v>0</v>
      </c>
      <c r="L47" s="438">
        <v>0</v>
      </c>
      <c r="N47" s="19">
        <v>0.02</v>
      </c>
      <c r="O47" s="19">
        <v>0.02</v>
      </c>
      <c r="P47" s="19">
        <v>0.02</v>
      </c>
      <c r="Q47" s="19">
        <v>0.02</v>
      </c>
      <c r="R47" s="19">
        <v>0.02</v>
      </c>
      <c r="S47" s="19">
        <v>0.02</v>
      </c>
      <c r="T47" s="19">
        <v>0.02</v>
      </c>
      <c r="U47" s="19">
        <v>0.02</v>
      </c>
    </row>
    <row r="48" spans="1:21" ht="20.85" hidden="1" customHeight="1">
      <c r="A48" s="570"/>
      <c r="B48" s="481"/>
      <c r="C48" s="482"/>
      <c r="D48" s="871"/>
      <c r="E48" s="872">
        <v>0</v>
      </c>
      <c r="F48" s="913">
        <v>0</v>
      </c>
      <c r="G48" s="438">
        <v>0</v>
      </c>
      <c r="H48" s="438">
        <v>0</v>
      </c>
      <c r="I48" s="438">
        <v>0</v>
      </c>
      <c r="J48" s="438">
        <v>0</v>
      </c>
      <c r="K48" s="438">
        <v>0</v>
      </c>
      <c r="L48" s="438">
        <v>0</v>
      </c>
      <c r="N48" s="19">
        <v>0.02</v>
      </c>
      <c r="O48" s="19">
        <v>0.02</v>
      </c>
      <c r="P48" s="19">
        <v>0.02</v>
      </c>
      <c r="Q48" s="19">
        <v>0.02</v>
      </c>
      <c r="R48" s="19">
        <v>0.02</v>
      </c>
      <c r="S48" s="19">
        <v>0.02</v>
      </c>
      <c r="T48" s="19">
        <v>0.02</v>
      </c>
      <c r="U48" s="19">
        <v>0.02</v>
      </c>
    </row>
    <row r="49" spans="1:21" ht="20.85" hidden="1" customHeight="1">
      <c r="A49" s="570"/>
      <c r="B49" s="481"/>
      <c r="C49" s="482"/>
      <c r="D49" s="871"/>
      <c r="E49" s="872">
        <v>0</v>
      </c>
      <c r="F49" s="913">
        <v>0</v>
      </c>
      <c r="G49" s="438">
        <v>0</v>
      </c>
      <c r="H49" s="438">
        <v>0</v>
      </c>
      <c r="I49" s="438">
        <v>0</v>
      </c>
      <c r="J49" s="438">
        <v>0</v>
      </c>
      <c r="K49" s="438">
        <v>0</v>
      </c>
      <c r="L49" s="438">
        <v>0</v>
      </c>
      <c r="N49" s="19">
        <v>0.02</v>
      </c>
      <c r="O49" s="19">
        <v>0.02</v>
      </c>
      <c r="P49" s="19">
        <v>0.02</v>
      </c>
      <c r="Q49" s="19">
        <v>0.02</v>
      </c>
      <c r="R49" s="19">
        <v>0.02</v>
      </c>
      <c r="S49" s="19">
        <v>0.02</v>
      </c>
      <c r="T49" s="19">
        <v>0.02</v>
      </c>
      <c r="U49" s="19">
        <v>0.02</v>
      </c>
    </row>
    <row r="50" spans="1:21" ht="18.75" customHeight="1">
      <c r="B50" s="1"/>
      <c r="C50" s="1"/>
      <c r="D50" s="873">
        <v>9232771.3460440952</v>
      </c>
      <c r="E50" s="873">
        <v>9510807.6206578724</v>
      </c>
      <c r="F50" s="686">
        <v>9797799.4763583057</v>
      </c>
      <c r="G50" s="686">
        <v>13758321.695941109</v>
      </c>
      <c r="H50" s="686">
        <v>14174071.792109326</v>
      </c>
      <c r="I50" s="686">
        <v>14603015.748774983</v>
      </c>
      <c r="J50" s="686">
        <v>15045588.13688484</v>
      </c>
      <c r="K50" s="686">
        <v>15502238.236092238</v>
      </c>
      <c r="L50" s="686">
        <v>15973430.542540096</v>
      </c>
    </row>
    <row r="51" spans="1:21" ht="18.75" customHeight="1">
      <c r="B51" s="1"/>
      <c r="C51" s="1"/>
      <c r="F51" s="13"/>
    </row>
    <row r="52" spans="1:21" ht="15.75"/>
    <row r="53" spans="1:21" ht="21">
      <c r="A53" s="367" t="s">
        <v>66</v>
      </c>
      <c r="B53" s="1"/>
      <c r="C53" s="1"/>
      <c r="D53" s="439"/>
      <c r="E53" s="439"/>
      <c r="F53" s="439"/>
      <c r="G53" s="439"/>
      <c r="H53" s="439"/>
      <c r="I53" s="439"/>
      <c r="J53" s="439"/>
      <c r="K53" s="439"/>
      <c r="L53" s="439"/>
    </row>
    <row r="54" spans="1:21" ht="21">
      <c r="A54" s="480"/>
      <c r="B54" s="481"/>
      <c r="C54" s="482"/>
      <c r="D54" s="368"/>
      <c r="E54" s="368"/>
      <c r="F54" s="368"/>
      <c r="G54" s="368"/>
      <c r="H54" s="368"/>
      <c r="I54" s="368"/>
      <c r="J54" s="368"/>
      <c r="K54" s="368"/>
      <c r="L54" s="368"/>
    </row>
    <row r="55" spans="1:21" ht="21">
      <c r="A55" s="480"/>
      <c r="B55" s="481"/>
      <c r="C55" s="482"/>
      <c r="D55" s="368"/>
      <c r="E55" s="368"/>
      <c r="F55" s="368"/>
      <c r="G55" s="368"/>
      <c r="H55" s="368"/>
      <c r="I55" s="368"/>
      <c r="J55" s="368"/>
      <c r="K55" s="368"/>
      <c r="L55" s="368"/>
    </row>
    <row r="56" spans="1:21" ht="21">
      <c r="A56" s="480"/>
      <c r="B56" s="481"/>
      <c r="C56" s="482"/>
      <c r="D56" s="368"/>
      <c r="E56" s="368"/>
      <c r="F56" s="368"/>
      <c r="G56" s="368"/>
      <c r="H56" s="368"/>
      <c r="I56" s="368"/>
      <c r="J56" s="368"/>
      <c r="K56" s="368"/>
      <c r="L56" s="368"/>
    </row>
    <row r="57" spans="1:21" ht="21">
      <c r="A57" s="480"/>
      <c r="B57" s="481"/>
      <c r="C57" s="482"/>
      <c r="D57" s="368"/>
      <c r="E57" s="368"/>
      <c r="F57" s="368"/>
      <c r="G57" s="368"/>
      <c r="H57" s="368"/>
      <c r="I57" s="368"/>
      <c r="J57" s="368"/>
      <c r="K57" s="368"/>
      <c r="L57" s="368"/>
    </row>
    <row r="58" spans="1:21" ht="21">
      <c r="A58" s="483"/>
      <c r="B58" s="481"/>
      <c r="C58" s="482"/>
      <c r="D58" s="368"/>
      <c r="E58" s="368"/>
      <c r="F58" s="368"/>
      <c r="G58" s="368"/>
      <c r="H58" s="368"/>
      <c r="I58" s="368"/>
      <c r="J58" s="368"/>
      <c r="K58" s="368"/>
      <c r="L58" s="368"/>
    </row>
    <row r="59" spans="1:21" ht="21">
      <c r="B59" s="1"/>
      <c r="C59" s="1"/>
      <c r="D59" s="571"/>
      <c r="E59" s="571"/>
      <c r="F59" s="571"/>
      <c r="G59" s="571"/>
      <c r="H59" s="571"/>
      <c r="I59" s="571"/>
      <c r="J59" s="571"/>
      <c r="K59" s="571"/>
      <c r="L59" s="571"/>
    </row>
    <row r="61" spans="1:21" ht="18.75" customHeight="1"/>
    <row r="64" spans="1:21" ht="19.5" customHeight="1">
      <c r="A64" s="367"/>
      <c r="D64" s="318"/>
      <c r="E64" s="318"/>
      <c r="F64" s="318"/>
      <c r="G64" s="318"/>
      <c r="H64" s="318"/>
      <c r="I64" s="318"/>
      <c r="J64" s="318"/>
      <c r="K64" s="318"/>
      <c r="L64" s="318"/>
    </row>
    <row r="65" spans="1:17" ht="23.85" customHeight="1">
      <c r="B65" s="5"/>
      <c r="C65" s="146"/>
      <c r="D65" s="571">
        <v>9232771.3460440952</v>
      </c>
      <c r="E65" s="571">
        <v>9510807.6206578724</v>
      </c>
      <c r="F65" s="571">
        <v>9797799.4763583057</v>
      </c>
      <c r="G65" s="571">
        <v>13758321.695941109</v>
      </c>
      <c r="H65" s="571">
        <v>14174071.792109326</v>
      </c>
      <c r="I65" s="571">
        <v>14603015.748774983</v>
      </c>
      <c r="J65" s="571">
        <v>15045588.13688484</v>
      </c>
      <c r="K65" s="571">
        <v>15502238.236092238</v>
      </c>
      <c r="L65" s="571">
        <v>15973430.542540096</v>
      </c>
      <c r="N65" s="13"/>
    </row>
    <row r="66" spans="1:17" ht="15" customHeight="1">
      <c r="C66" s="1"/>
    </row>
    <row r="67" spans="1:17" ht="38.1" customHeight="1">
      <c r="A67" s="955" t="s">
        <v>1284</v>
      </c>
      <c r="J67" s="956"/>
    </row>
    <row r="68" spans="1:17" ht="19.5" customHeight="1">
      <c r="A68" t="s">
        <v>1285</v>
      </c>
      <c r="J68" s="956"/>
    </row>
    <row r="69" spans="1:17" ht="19.5" customHeight="1">
      <c r="I69" s="957">
        <v>3.4535340142137549E-2</v>
      </c>
      <c r="J69" s="956"/>
    </row>
    <row r="70" spans="1:17" ht="19.5" customHeight="1">
      <c r="A70" s="958" t="s">
        <v>1286</v>
      </c>
      <c r="B70" s="959">
        <v>2015</v>
      </c>
      <c r="C70" s="959">
        <v>2016</v>
      </c>
      <c r="D70" s="959">
        <v>2017</v>
      </c>
      <c r="E70" s="959">
        <v>2018</v>
      </c>
      <c r="F70" s="959">
        <v>2019</v>
      </c>
      <c r="G70" s="959">
        <v>2020</v>
      </c>
      <c r="H70" s="959">
        <v>2021</v>
      </c>
      <c r="I70" s="959">
        <v>2022</v>
      </c>
      <c r="J70" s="959">
        <v>2023</v>
      </c>
      <c r="K70" s="959">
        <v>2024</v>
      </c>
      <c r="L70" s="959">
        <v>2025</v>
      </c>
      <c r="M70" s="959">
        <v>2026</v>
      </c>
      <c r="N70" s="959">
        <v>2027</v>
      </c>
      <c r="O70" s="959">
        <v>2028</v>
      </c>
      <c r="P70" s="959">
        <v>2029</v>
      </c>
      <c r="Q70" s="959">
        <v>2030</v>
      </c>
    </row>
    <row r="71" spans="1:17" ht="18" customHeight="1">
      <c r="A71" s="960" t="s">
        <v>1287</v>
      </c>
      <c r="B71" s="971">
        <v>2271582</v>
      </c>
      <c r="C71" s="972">
        <v>2226985</v>
      </c>
      <c r="D71" s="972">
        <v>2383497</v>
      </c>
      <c r="E71" s="972">
        <v>2509166</v>
      </c>
      <c r="F71" s="972">
        <v>2584204</v>
      </c>
      <c r="G71" s="972">
        <v>2642657</v>
      </c>
      <c r="H71" s="973">
        <v>2784841</v>
      </c>
      <c r="I71" s="960">
        <v>2881016.4311767705</v>
      </c>
      <c r="J71" s="960">
        <v>2980513.3135825475</v>
      </c>
      <c r="K71" s="960">
        <v>3083446.3546652901</v>
      </c>
      <c r="L71" s="960">
        <v>3189934.2233336898</v>
      </c>
      <c r="M71" s="960">
        <v>3300099.6867675642</v>
      </c>
      <c r="N71" s="960">
        <v>3414069.7519530435</v>
      </c>
      <c r="O71" s="960">
        <v>3531975.8121057251</v>
      </c>
      <c r="P71" s="960">
        <v>3653953.798150599</v>
      </c>
      <c r="Q71" s="960">
        <v>3780144.3354333853</v>
      </c>
    </row>
    <row r="72" spans="1:17" ht="15" customHeight="1">
      <c r="A72" s="960"/>
      <c r="B72" s="960"/>
      <c r="C72" s="961"/>
      <c r="D72" s="960"/>
      <c r="E72" s="960"/>
      <c r="F72" s="960"/>
      <c r="G72" s="960"/>
      <c r="H72" s="960"/>
      <c r="I72" s="962" t="s">
        <v>1288</v>
      </c>
      <c r="J72" s="963"/>
      <c r="K72" s="960"/>
      <c r="L72" s="960"/>
      <c r="M72" s="960"/>
      <c r="N72" s="960"/>
      <c r="O72" s="960"/>
      <c r="P72" s="960"/>
    </row>
    <row r="73" spans="1:17" ht="15" customHeight="1">
      <c r="A73" s="366"/>
      <c r="B73" s="366"/>
      <c r="C73" s="366">
        <v>-1.9632573246310282E-2</v>
      </c>
      <c r="D73" s="366">
        <v>7.0279772876781832E-2</v>
      </c>
      <c r="E73" s="366">
        <v>5.2724631077781935E-2</v>
      </c>
      <c r="F73" s="366">
        <v>2.9905554275803194E-2</v>
      </c>
      <c r="G73" s="366">
        <v>2.2619344293252391E-2</v>
      </c>
      <c r="H73" s="366">
        <v>5.380342587025104E-2</v>
      </c>
      <c r="I73" s="964">
        <v>3.4950025857926677E-2</v>
      </c>
      <c r="J73" s="965"/>
      <c r="K73" s="366"/>
      <c r="L73" s="366"/>
      <c r="M73" s="366"/>
      <c r="N73" s="366"/>
      <c r="O73" s="366"/>
      <c r="P73" s="366"/>
    </row>
    <row r="74" spans="1:17" ht="15" customHeight="1">
      <c r="J74" s="956"/>
    </row>
    <row r="75" spans="1:17" ht="15" customHeight="1">
      <c r="A75" s="966" t="s">
        <v>548</v>
      </c>
      <c r="B75" s="967"/>
      <c r="C75" s="967"/>
      <c r="D75" s="967"/>
      <c r="E75" s="967"/>
      <c r="F75" s="967"/>
      <c r="G75" s="967"/>
      <c r="H75" s="967"/>
      <c r="I75" s="967"/>
      <c r="J75" s="968"/>
    </row>
    <row r="76" spans="1:17" ht="15" customHeight="1">
      <c r="A76" s="1010" t="s">
        <v>1289</v>
      </c>
      <c r="B76" s="1010"/>
      <c r="C76" s="1010"/>
      <c r="D76" s="1010"/>
      <c r="E76" s="967"/>
      <c r="F76" s="967"/>
      <c r="G76" s="967"/>
      <c r="H76" s="967"/>
      <c r="I76" s="967"/>
      <c r="J76" s="968"/>
    </row>
    <row r="77" spans="1:17" ht="15" customHeight="1">
      <c r="A77" s="967"/>
      <c r="B77" s="967"/>
      <c r="C77" s="967"/>
      <c r="D77" s="967"/>
      <c r="E77" s="967"/>
      <c r="F77" s="967"/>
      <c r="G77" s="957">
        <v>3.7834409863214402E-2</v>
      </c>
      <c r="H77" s="967"/>
      <c r="J77" s="968"/>
    </row>
    <row r="78" spans="1:17" ht="15" customHeight="1">
      <c r="A78" s="969"/>
      <c r="B78" s="970" t="s">
        <v>1290</v>
      </c>
      <c r="C78" s="970" t="s">
        <v>1291</v>
      </c>
      <c r="D78" s="970" t="s">
        <v>1292</v>
      </c>
      <c r="E78" s="970" t="s">
        <v>1293</v>
      </c>
      <c r="F78" s="970" t="s">
        <v>1294</v>
      </c>
      <c r="G78" s="970" t="s">
        <v>1295</v>
      </c>
      <c r="H78" s="959">
        <v>2021</v>
      </c>
      <c r="I78" s="959">
        <v>2022</v>
      </c>
      <c r="J78" s="959">
        <v>2023</v>
      </c>
      <c r="K78" s="959">
        <v>2024</v>
      </c>
      <c r="L78" s="959">
        <v>2025</v>
      </c>
      <c r="M78" s="959">
        <v>2026</v>
      </c>
      <c r="N78" s="959">
        <v>2027</v>
      </c>
      <c r="O78" s="959">
        <v>2028</v>
      </c>
      <c r="P78" s="959">
        <v>2029</v>
      </c>
      <c r="Q78" s="959">
        <v>2030</v>
      </c>
    </row>
    <row r="79" spans="1:17" ht="15" customHeight="1">
      <c r="A79" s="1010" t="s">
        <v>1296</v>
      </c>
      <c r="B79" s="971">
        <v>2226836</v>
      </c>
      <c r="C79" s="971">
        <v>2301598</v>
      </c>
      <c r="D79" s="971">
        <v>2485562</v>
      </c>
      <c r="E79" s="971">
        <v>2513230</v>
      </c>
      <c r="F79" s="971">
        <v>2571941</v>
      </c>
      <c r="G79" s="971">
        <v>2681196</v>
      </c>
      <c r="H79" s="344">
        <v>2782637.4683876112</v>
      </c>
      <c r="I79" s="344">
        <v>2887916.9148673252</v>
      </c>
      <c r="J79" s="344">
        <v>2997179.5470753252</v>
      </c>
      <c r="K79" s="344">
        <v>3110576.0664930162</v>
      </c>
      <c r="L79" s="344">
        <v>3228262.8763034181</v>
      </c>
      <c r="M79" s="344">
        <v>3350402.2971116812</v>
      </c>
      <c r="N79" s="344">
        <v>3477162.7908272594</v>
      </c>
      <c r="O79" s="344">
        <v>3608719.1930165365</v>
      </c>
      <c r="P79" s="344">
        <v>3745252.9540463723</v>
      </c>
      <c r="Q79" s="344">
        <v>3886952.3893511775</v>
      </c>
    </row>
    <row r="80" spans="1:17" ht="15" customHeight="1">
      <c r="A80" s="967"/>
      <c r="B80" s="967"/>
      <c r="C80" s="967"/>
      <c r="D80" s="967"/>
      <c r="E80" s="967"/>
      <c r="F80" s="967"/>
      <c r="G80" s="967"/>
      <c r="I80" s="130" t="s">
        <v>1288</v>
      </c>
    </row>
    <row r="81" spans="1:17" ht="15" customHeight="1">
      <c r="A81" s="366"/>
      <c r="B81" s="366"/>
      <c r="C81" s="366">
        <v>3.3573195331852011E-2</v>
      </c>
      <c r="D81" s="366">
        <v>7.9928814675716608E-2</v>
      </c>
      <c r="E81" s="366">
        <v>1.1131486561188174E-2</v>
      </c>
      <c r="F81" s="366">
        <v>2.3360774779864955E-2</v>
      </c>
      <c r="G81" s="366">
        <v>4.2479590317196232E-2</v>
      </c>
      <c r="H81" s="366"/>
      <c r="I81" s="366">
        <v>3.8094772333163593E-2</v>
      </c>
      <c r="J81" s="366"/>
      <c r="K81" s="366"/>
      <c r="L81" s="366"/>
      <c r="M81" s="366"/>
      <c r="N81" s="366"/>
      <c r="O81" s="366"/>
      <c r="P81" s="366"/>
    </row>
    <row r="82" spans="1:17" ht="15" customHeight="1">
      <c r="A82" s="366"/>
      <c r="B82" s="366"/>
      <c r="C82" s="366"/>
      <c r="D82" s="366"/>
      <c r="E82" s="366"/>
      <c r="F82" s="366"/>
      <c r="G82" s="366"/>
      <c r="H82" s="366"/>
      <c r="I82" s="366"/>
      <c r="J82" s="366"/>
      <c r="K82" s="366"/>
      <c r="L82" s="366"/>
      <c r="M82" s="366"/>
      <c r="N82" s="366"/>
      <c r="O82" s="366"/>
      <c r="P82" s="366"/>
    </row>
    <row r="83" spans="1:17" ht="15" customHeight="1">
      <c r="A83" s="366"/>
      <c r="B83" s="366"/>
      <c r="C83" s="366"/>
      <c r="D83" s="366"/>
      <c r="E83" s="366"/>
      <c r="F83" s="366"/>
      <c r="G83" s="957">
        <v>3.4268384603606261E-2</v>
      </c>
      <c r="H83" s="366"/>
      <c r="I83" s="366"/>
      <c r="J83" s="366"/>
      <c r="K83" s="366"/>
      <c r="L83" s="366"/>
      <c r="M83" s="366"/>
      <c r="N83" s="366"/>
      <c r="O83" s="366"/>
      <c r="P83" s="366"/>
    </row>
    <row r="84" spans="1:17" ht="15" customHeight="1">
      <c r="B84" s="75">
        <v>2015</v>
      </c>
      <c r="C84" s="75">
        <v>2016</v>
      </c>
      <c r="D84" s="75">
        <v>2017</v>
      </c>
      <c r="E84" s="75">
        <v>2018</v>
      </c>
      <c r="F84" s="75">
        <v>2019</v>
      </c>
      <c r="G84" s="75">
        <v>2020</v>
      </c>
      <c r="H84" s="75">
        <v>2021</v>
      </c>
      <c r="I84" s="75">
        <v>2022</v>
      </c>
      <c r="J84" s="75">
        <v>2023</v>
      </c>
      <c r="K84" s="75">
        <v>2024</v>
      </c>
      <c r="L84" s="75">
        <v>2025</v>
      </c>
      <c r="M84" s="75">
        <v>2026</v>
      </c>
      <c r="N84" s="75">
        <v>2027</v>
      </c>
      <c r="O84" s="75">
        <v>2028</v>
      </c>
      <c r="P84" s="75">
        <v>2029</v>
      </c>
      <c r="Q84" s="75">
        <v>2030</v>
      </c>
    </row>
    <row r="85" spans="1:17" ht="15" customHeight="1">
      <c r="A85" t="s">
        <v>1297</v>
      </c>
      <c r="B85" s="344">
        <v>4498418</v>
      </c>
      <c r="C85" s="344">
        <v>4528583</v>
      </c>
      <c r="D85" s="344">
        <v>4869059</v>
      </c>
      <c r="E85" s="344">
        <v>5022396</v>
      </c>
      <c r="F85" s="344">
        <v>5156145</v>
      </c>
      <c r="G85" s="344">
        <v>5323853</v>
      </c>
      <c r="H85" s="344">
        <v>5567478.4683876112</v>
      </c>
      <c r="I85" s="344">
        <v>5768933.3460440952</v>
      </c>
      <c r="J85" s="344">
        <v>5977692.8606578726</v>
      </c>
      <c r="K85" s="344">
        <v>6194022.4211583063</v>
      </c>
      <c r="L85" s="344">
        <v>6418197.0996371079</v>
      </c>
      <c r="M85" s="344">
        <v>6650501.9838792458</v>
      </c>
      <c r="N85" s="344">
        <v>6891232.5427803025</v>
      </c>
      <c r="O85" s="344">
        <v>7140695.0051222611</v>
      </c>
      <c r="P85" s="344">
        <v>7399206.7521969713</v>
      </c>
      <c r="Q85" s="344">
        <v>7667096.7247845624</v>
      </c>
    </row>
    <row r="86" spans="1:17" ht="15" customHeight="1">
      <c r="D86" s="568"/>
      <c r="E86" s="568"/>
      <c r="F86" s="569"/>
      <c r="G86" s="13"/>
    </row>
    <row r="87" spans="1:17" ht="15" customHeight="1">
      <c r="D87" s="568"/>
      <c r="E87" s="568"/>
      <c r="F87" s="569"/>
      <c r="G87" s="13"/>
    </row>
    <row r="88" spans="1:17" ht="15" customHeight="1">
      <c r="D88" s="568"/>
      <c r="E88" s="568"/>
      <c r="F88" s="569"/>
      <c r="G88" s="13"/>
    </row>
    <row r="89" spans="1:17" ht="15" customHeight="1">
      <c r="D89" s="568"/>
      <c r="E89" s="568"/>
      <c r="F89" s="569"/>
      <c r="G89" s="13"/>
    </row>
    <row r="90" spans="1:17" ht="15" customHeight="1">
      <c r="D90" s="568"/>
      <c r="E90" s="568"/>
      <c r="F90" s="569"/>
      <c r="G90" s="13"/>
    </row>
    <row r="91" spans="1:17" ht="15" customHeight="1">
      <c r="D91" s="568"/>
      <c r="E91" s="568"/>
      <c r="G91" s="13"/>
    </row>
    <row r="92" spans="1:17" ht="15" customHeight="1">
      <c r="F92" s="569"/>
      <c r="G92" s="687"/>
    </row>
  </sheetData>
  <pageMargins left="0.7" right="0.7" top="0.75" bottom="0.75" header="0.3" footer="0.3"/>
  <pageSetup scale="58" fitToHeight="0" orientation="landscape" r:id="rId1"/>
  <headerFooter>
    <oddFooter>&amp;C&amp;P</oddFooter>
  </headerFooter>
  <colBreaks count="1" manualBreakCount="1">
    <brk id="11"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A1:N66"/>
  <sheetViews>
    <sheetView view="pageBreakPreview" zoomScale="60" zoomScaleNormal="100" workbookViewId="0">
      <selection activeCell="L12" sqref="L12"/>
    </sheetView>
  </sheetViews>
  <sheetFormatPr defaultRowHeight="15.75"/>
  <sheetData>
    <row r="1" spans="1:14" ht="26.25">
      <c r="A1" s="174" t="str">
        <f>COVER!B10&amp;" "&amp;COVER!B11</f>
        <v xml:space="preserve">Olympia-Tumwater Regional Fire Authority </v>
      </c>
      <c r="B1" s="68"/>
      <c r="C1" s="68"/>
      <c r="D1" s="68"/>
      <c r="E1" s="68"/>
      <c r="F1" s="2"/>
      <c r="G1" s="68"/>
      <c r="H1" s="2"/>
      <c r="I1" s="2"/>
      <c r="J1" s="2"/>
      <c r="K1" s="2"/>
      <c r="L1" s="2"/>
      <c r="M1" s="2"/>
      <c r="N1" s="153" t="s">
        <v>190</v>
      </c>
    </row>
    <row r="2" spans="1:14" ht="26.25">
      <c r="A2" s="108" t="s">
        <v>162</v>
      </c>
      <c r="B2" s="68"/>
      <c r="C2" s="68"/>
      <c r="D2" s="2"/>
      <c r="G2" s="15"/>
      <c r="H2" s="15"/>
      <c r="I2" s="97"/>
      <c r="J2" s="15"/>
    </row>
    <row r="3" spans="1:14" ht="21">
      <c r="D3" s="15"/>
      <c r="E3" s="15"/>
      <c r="F3" s="15"/>
      <c r="G3" s="15"/>
      <c r="H3" s="15"/>
      <c r="I3" s="97"/>
      <c r="J3" s="15"/>
    </row>
    <row r="4" spans="1:14" ht="21">
      <c r="D4" s="15"/>
      <c r="E4" s="15"/>
      <c r="F4" s="15"/>
      <c r="G4" s="15"/>
      <c r="H4" s="15"/>
      <c r="I4" s="97"/>
      <c r="J4" s="15"/>
    </row>
    <row r="6" spans="1:14">
      <c r="B6" s="1122" t="s">
        <v>189</v>
      </c>
      <c r="C6" s="1123"/>
      <c r="D6" s="1124"/>
    </row>
    <row r="7" spans="1:14" ht="15.75" customHeight="1">
      <c r="B7" s="150" t="s">
        <v>320</v>
      </c>
      <c r="C7" s="149"/>
      <c r="D7" s="149"/>
      <c r="E7" s="149"/>
      <c r="F7" s="149"/>
      <c r="G7" s="149"/>
      <c r="H7" s="149"/>
      <c r="I7" s="149"/>
      <c r="J7" s="149"/>
      <c r="K7" s="149"/>
      <c r="L7" s="149"/>
      <c r="M7" s="149"/>
    </row>
    <row r="8" spans="1:14">
      <c r="B8" s="149"/>
      <c r="C8" s="150" t="str">
        <f>'RFA Strat'!D7</f>
        <v>PROGRAM 101-Commissioners</v>
      </c>
      <c r="D8" s="149"/>
      <c r="E8" s="149"/>
      <c r="F8" s="149"/>
      <c r="G8" s="149"/>
      <c r="H8" s="149"/>
      <c r="I8" s="149"/>
      <c r="J8" s="149"/>
      <c r="K8" s="149"/>
      <c r="L8" s="149"/>
      <c r="M8" s="149"/>
    </row>
    <row r="9" spans="1:14">
      <c r="B9" s="149"/>
      <c r="C9" s="150" t="str">
        <f>'RFA Strat'!D8</f>
        <v>PROGRAM 103-Administration</v>
      </c>
      <c r="D9" s="149"/>
      <c r="E9" s="149"/>
      <c r="F9" s="149"/>
      <c r="G9" s="149"/>
      <c r="H9" s="149"/>
      <c r="I9" s="149"/>
      <c r="J9" s="149"/>
      <c r="K9" s="149"/>
      <c r="L9" s="149"/>
      <c r="M9" s="149"/>
    </row>
    <row r="10" spans="1:14">
      <c r="B10" s="149"/>
      <c r="C10" s="150" t="str">
        <f>'RFA Strat'!D9</f>
        <v>PROGRAM 104-Human Resources</v>
      </c>
      <c r="D10" s="149"/>
      <c r="E10" s="149"/>
      <c r="F10" s="149"/>
      <c r="G10" s="149"/>
      <c r="H10" s="149"/>
      <c r="I10" s="149"/>
      <c r="J10" s="149"/>
      <c r="K10" s="149"/>
      <c r="L10" s="149"/>
      <c r="M10" s="149"/>
    </row>
    <row r="11" spans="1:14">
      <c r="B11" s="149"/>
      <c r="C11" s="150" t="e">
        <f>'RFA Strat'!#REF!</f>
        <v>#REF!</v>
      </c>
      <c r="D11" s="149"/>
      <c r="E11" s="149"/>
      <c r="F11" s="149"/>
      <c r="G11" s="149"/>
      <c r="H11" s="149"/>
      <c r="I11" s="149"/>
      <c r="J11" s="149"/>
      <c r="K11" s="149"/>
      <c r="L11" s="149"/>
      <c r="M11" s="149"/>
    </row>
    <row r="12" spans="1:14">
      <c r="B12" s="149"/>
      <c r="C12" s="150" t="str">
        <f>'RFA Strat'!D10</f>
        <v>PROGRAM 105-Finance</v>
      </c>
      <c r="D12" s="149"/>
      <c r="E12" s="149"/>
      <c r="F12" s="149"/>
      <c r="G12" s="149"/>
      <c r="H12" s="149"/>
      <c r="I12" s="149"/>
      <c r="J12" s="149"/>
      <c r="K12" s="149"/>
      <c r="L12" s="149"/>
      <c r="M12" s="149"/>
    </row>
    <row r="13" spans="1:14">
      <c r="B13" s="149"/>
      <c r="C13" s="150" t="str">
        <f>'RFA Strat'!D11</f>
        <v>PROGRAM 106-IT</v>
      </c>
      <c r="D13" s="149"/>
      <c r="E13" s="149"/>
      <c r="F13" s="149"/>
      <c r="G13" s="149"/>
      <c r="H13" s="149"/>
      <c r="I13" s="149"/>
      <c r="J13" s="149"/>
      <c r="K13" s="149"/>
      <c r="L13" s="149"/>
      <c r="M13" s="149"/>
    </row>
    <row r="14" spans="1:14">
      <c r="B14" s="149"/>
      <c r="C14" s="150" t="str">
        <f>'RFA Strat'!D12</f>
        <v>PROGRAM 107 Facilities Maintenance</v>
      </c>
      <c r="D14" s="149"/>
      <c r="E14" s="149"/>
      <c r="F14" s="149"/>
      <c r="G14" s="149"/>
      <c r="H14" s="149"/>
      <c r="I14" s="149"/>
      <c r="J14" s="149"/>
      <c r="K14" s="149"/>
      <c r="L14" s="149"/>
      <c r="M14" s="149"/>
    </row>
    <row r="15" spans="1:14">
      <c r="B15" s="149"/>
      <c r="C15" s="150" t="e">
        <f>'RFA Strat'!#REF!</f>
        <v>#REF!</v>
      </c>
      <c r="D15" s="149"/>
      <c r="E15" s="149"/>
      <c r="F15" s="149"/>
      <c r="G15" s="149"/>
      <c r="H15" s="149"/>
      <c r="I15" s="149"/>
      <c r="J15" s="149"/>
      <c r="K15" s="149"/>
      <c r="L15" s="149"/>
      <c r="M15" s="149"/>
    </row>
    <row r="16" spans="1:14">
      <c r="B16" s="149"/>
      <c r="C16" s="150" t="e">
        <f>'RFA Strat'!#REF!</f>
        <v>#REF!</v>
      </c>
      <c r="D16" s="149"/>
      <c r="E16" s="149"/>
      <c r="F16" s="149"/>
      <c r="G16" s="149"/>
      <c r="H16" s="149"/>
      <c r="I16" s="149"/>
      <c r="J16" s="149"/>
      <c r="K16" s="149"/>
      <c r="L16" s="149"/>
      <c r="M16" s="149"/>
    </row>
    <row r="17" spans="2:13">
      <c r="B17" s="149"/>
      <c r="C17" s="150" t="str">
        <f>'RFA Strat'!D13</f>
        <v>PROGRAM 108-Fleet Maintenance</v>
      </c>
      <c r="D17" s="149"/>
      <c r="E17" s="149"/>
      <c r="F17" s="149"/>
      <c r="G17" s="149"/>
      <c r="H17" s="149"/>
      <c r="I17" s="149"/>
      <c r="J17" s="149"/>
      <c r="K17" s="149"/>
      <c r="L17" s="149"/>
      <c r="M17" s="149"/>
    </row>
    <row r="18" spans="2:13">
      <c r="B18" s="149"/>
      <c r="C18" s="150" t="e">
        <f>'RFA Strat'!#REF!</f>
        <v>#REF!</v>
      </c>
      <c r="D18" s="149"/>
      <c r="E18" s="149"/>
      <c r="F18" s="149"/>
      <c r="G18" s="149"/>
      <c r="H18" s="149"/>
      <c r="I18" s="149"/>
      <c r="J18" s="149"/>
      <c r="K18" s="149"/>
      <c r="L18" s="149"/>
      <c r="M18" s="149"/>
    </row>
    <row r="19" spans="2:13">
      <c r="B19" s="149"/>
      <c r="C19" s="150" t="e">
        <f>'RFA Strat'!#REF!</f>
        <v>#REF!</v>
      </c>
      <c r="D19" s="149"/>
      <c r="E19" s="149"/>
      <c r="F19" s="149"/>
      <c r="G19" s="149"/>
      <c r="H19" s="149"/>
      <c r="I19" s="149"/>
      <c r="J19" s="149"/>
      <c r="K19" s="149"/>
      <c r="L19" s="149"/>
      <c r="M19" s="149"/>
    </row>
    <row r="20" spans="2:13">
      <c r="B20" s="149"/>
      <c r="C20" s="150" t="str">
        <f>'RFA Strat'!D14</f>
        <v>PROGRAM 109-Fire Operations-BLS</v>
      </c>
      <c r="D20" s="149"/>
      <c r="E20" s="149"/>
      <c r="F20" s="149"/>
      <c r="G20" s="149"/>
      <c r="H20" s="149"/>
      <c r="I20" s="149"/>
      <c r="J20" s="149"/>
      <c r="K20" s="149"/>
      <c r="L20" s="149"/>
      <c r="M20" s="149"/>
    </row>
    <row r="21" spans="2:13">
      <c r="B21" s="149"/>
      <c r="C21" s="150" t="str">
        <f>'RFA Strat'!D15</f>
        <v>PROGRAM 110-Medics-ALS</v>
      </c>
      <c r="D21" s="149"/>
      <c r="E21" s="149"/>
      <c r="F21" s="149"/>
      <c r="G21" s="149"/>
      <c r="H21" s="149"/>
      <c r="I21" s="149"/>
      <c r="J21" s="149"/>
      <c r="K21" s="149"/>
      <c r="L21" s="149"/>
      <c r="M21" s="149"/>
    </row>
    <row r="22" spans="2:13">
      <c r="C22" s="150" t="str">
        <f>'RFA Strat'!D16</f>
        <v>PROGRAM 111-Emergency Management</v>
      </c>
    </row>
    <row r="23" spans="2:13">
      <c r="C23" s="150" t="str">
        <f>'RFA Strat'!D17</f>
        <v>PROGRAM 112-Training</v>
      </c>
    </row>
    <row r="24" spans="2:13">
      <c r="C24" s="150" t="e">
        <f>'RFA Strat'!#REF!</f>
        <v>#REF!</v>
      </c>
    </row>
    <row r="25" spans="2:13">
      <c r="C25" s="150" t="str">
        <f>'RFA Strat'!D18</f>
        <v>PROGRAM 113-Community Risk Reduction</v>
      </c>
    </row>
    <row r="26" spans="2:13">
      <c r="B26" s="149"/>
      <c r="C26" s="150" t="str">
        <f>'RFA Strat'!D19</f>
        <v>PROGRAM 114-Transport/CARES</v>
      </c>
      <c r="D26" s="149"/>
      <c r="E26" s="149"/>
      <c r="F26" s="149"/>
      <c r="G26" s="149"/>
      <c r="H26" s="149"/>
      <c r="I26" s="149"/>
      <c r="J26" s="149"/>
      <c r="K26" s="149"/>
      <c r="L26" s="149"/>
      <c r="M26" s="149"/>
    </row>
    <row r="27" spans="2:13">
      <c r="C27" s="150" t="str">
        <f>'RFA Strat'!D20</f>
        <v>PROGRAM 115-New Program</v>
      </c>
    </row>
    <row r="28" spans="2:13">
      <c r="C28" s="150"/>
    </row>
    <row r="29" spans="2:13" ht="15.75" customHeight="1">
      <c r="B29" s="1128" t="s">
        <v>321</v>
      </c>
      <c r="C29" s="1128"/>
      <c r="D29" s="1128"/>
      <c r="E29" s="1128"/>
      <c r="F29" s="1128"/>
      <c r="G29" s="1128"/>
      <c r="H29" s="1128"/>
      <c r="I29" s="1128"/>
      <c r="J29" s="1128"/>
      <c r="K29" s="1128"/>
    </row>
    <row r="30" spans="2:13">
      <c r="B30" s="1128"/>
      <c r="C30" s="1128"/>
      <c r="D30" s="1128"/>
      <c r="E30" s="1128"/>
      <c r="F30" s="1128"/>
      <c r="G30" s="1128"/>
      <c r="H30" s="1128"/>
      <c r="I30" s="1128"/>
      <c r="J30" s="1128"/>
      <c r="K30" s="1128"/>
    </row>
    <row r="31" spans="2:13">
      <c r="B31" s="1128"/>
      <c r="C31" s="1128"/>
      <c r="D31" s="1128"/>
      <c r="E31" s="1128"/>
      <c r="F31" s="1128"/>
      <c r="G31" s="1128"/>
      <c r="H31" s="1128"/>
      <c r="I31" s="1128"/>
      <c r="J31" s="1128"/>
      <c r="K31" s="1128"/>
    </row>
    <row r="32" spans="2:13">
      <c r="B32" s="1128"/>
      <c r="C32" s="1128"/>
      <c r="D32" s="1128"/>
      <c r="E32" s="1128"/>
      <c r="F32" s="1128"/>
      <c r="G32" s="1128"/>
      <c r="H32" s="1128"/>
      <c r="I32" s="1128"/>
      <c r="J32" s="1128"/>
      <c r="K32" s="1128"/>
    </row>
    <row r="33" spans="2:11">
      <c r="B33" s="1128"/>
      <c r="C33" s="1128"/>
      <c r="D33" s="1128"/>
      <c r="E33" s="1128"/>
      <c r="F33" s="1128"/>
      <c r="G33" s="1128"/>
      <c r="H33" s="1128"/>
      <c r="I33" s="1128"/>
      <c r="J33" s="1128"/>
      <c r="K33" s="1128"/>
    </row>
    <row r="34" spans="2:11">
      <c r="B34" s="1128"/>
      <c r="C34" s="1128"/>
      <c r="D34" s="1128"/>
      <c r="E34" s="1128"/>
      <c r="F34" s="1128"/>
      <c r="G34" s="1128"/>
      <c r="H34" s="1128"/>
      <c r="I34" s="1128"/>
      <c r="J34" s="1128"/>
      <c r="K34" s="1128"/>
    </row>
    <row r="35" spans="2:11">
      <c r="B35" s="1128"/>
      <c r="C35" s="1128"/>
      <c r="D35" s="1128"/>
      <c r="E35" s="1128"/>
      <c r="F35" s="1128"/>
      <c r="G35" s="1128"/>
      <c r="H35" s="1128"/>
      <c r="I35" s="1128"/>
      <c r="J35" s="1128"/>
      <c r="K35" s="1128"/>
    </row>
    <row r="36" spans="2:11">
      <c r="B36" s="1128"/>
      <c r="C36" s="1128"/>
      <c r="D36" s="1128"/>
      <c r="E36" s="1128"/>
      <c r="F36" s="1128"/>
      <c r="G36" s="1128"/>
      <c r="H36" s="1128"/>
      <c r="I36" s="1128"/>
      <c r="J36" s="1128"/>
      <c r="K36" s="1128"/>
    </row>
    <row r="37" spans="2:11">
      <c r="B37" s="1128"/>
      <c r="C37" s="1128"/>
      <c r="D37" s="1128"/>
      <c r="E37" s="1128"/>
      <c r="F37" s="1128"/>
      <c r="G37" s="1128"/>
      <c r="H37" s="1128"/>
      <c r="I37" s="1128"/>
      <c r="J37" s="1128"/>
      <c r="K37" s="1128"/>
    </row>
    <row r="38" spans="2:11">
      <c r="B38" s="1128"/>
      <c r="C38" s="1128"/>
      <c r="D38" s="1128"/>
      <c r="E38" s="1128"/>
      <c r="F38" s="1128"/>
      <c r="G38" s="1128"/>
      <c r="H38" s="1128"/>
      <c r="I38" s="1128"/>
      <c r="J38" s="1128"/>
      <c r="K38" s="1128"/>
    </row>
    <row r="39" spans="2:11">
      <c r="B39" s="1128"/>
      <c r="C39" s="1128"/>
      <c r="D39" s="1128"/>
      <c r="E39" s="1128"/>
      <c r="F39" s="1128"/>
      <c r="G39" s="1128"/>
      <c r="H39" s="1128"/>
      <c r="I39" s="1128"/>
      <c r="J39" s="1128"/>
      <c r="K39" s="1128"/>
    </row>
    <row r="40" spans="2:11">
      <c r="B40" s="1128"/>
      <c r="C40" s="1128"/>
      <c r="D40" s="1128"/>
      <c r="E40" s="1128"/>
      <c r="F40" s="1128"/>
      <c r="G40" s="1128"/>
      <c r="H40" s="1128"/>
      <c r="I40" s="1128"/>
      <c r="J40" s="1128"/>
      <c r="K40" s="1128"/>
    </row>
    <row r="41" spans="2:11">
      <c r="B41" s="1128"/>
      <c r="C41" s="1128"/>
      <c r="D41" s="1128"/>
      <c r="E41" s="1128"/>
      <c r="F41" s="1128"/>
      <c r="G41" s="1128"/>
      <c r="H41" s="1128"/>
      <c r="I41" s="1128"/>
      <c r="J41" s="1128"/>
      <c r="K41" s="1128"/>
    </row>
    <row r="42" spans="2:11">
      <c r="C42" t="str">
        <f>'RFA Strat'!D6</f>
        <v>TOTAL PROGRAM EXPENSES</v>
      </c>
    </row>
    <row r="43" spans="2:11">
      <c r="C43" t="e">
        <f>'RFA Strat'!#REF!</f>
        <v>#REF!</v>
      </c>
    </row>
    <row r="44" spans="2:11">
      <c r="C44" t="str">
        <f>'RFA Strat'!D45</f>
        <v>M&amp;O EXPENSES by Program</v>
      </c>
    </row>
    <row r="45" spans="2:11">
      <c r="C45" t="e">
        <f>'RFA Strat'!#REF!</f>
        <v>#REF!</v>
      </c>
    </row>
    <row r="46" spans="2:11">
      <c r="C46" t="str">
        <f>'RFA Strat'!D71</f>
        <v>PERSONNEL COUNT BY PROGRAM</v>
      </c>
    </row>
    <row r="48" spans="2:11">
      <c r="B48" s="1122" t="s">
        <v>191</v>
      </c>
      <c r="C48" s="1123"/>
      <c r="D48" s="1124"/>
    </row>
    <row r="49" spans="2:13" ht="15.75" customHeight="1">
      <c r="B49" s="1128" t="s">
        <v>489</v>
      </c>
      <c r="C49" s="1128"/>
      <c r="D49" s="1128"/>
      <c r="E49" s="1128"/>
      <c r="F49" s="1128"/>
      <c r="G49" s="1128"/>
      <c r="H49" s="1128"/>
      <c r="I49" s="1128"/>
      <c r="J49" s="1128"/>
      <c r="K49" s="1128"/>
      <c r="L49" s="1128"/>
      <c r="M49" s="1128"/>
    </row>
    <row r="50" spans="2:13">
      <c r="B50" s="1128"/>
      <c r="C50" s="1128"/>
      <c r="D50" s="1128"/>
      <c r="E50" s="1128"/>
      <c r="F50" s="1128"/>
      <c r="G50" s="1128"/>
      <c r="H50" s="1128"/>
      <c r="I50" s="1128"/>
      <c r="J50" s="1128"/>
      <c r="K50" s="1128"/>
      <c r="L50" s="1128"/>
      <c r="M50" s="1128"/>
    </row>
    <row r="51" spans="2:13">
      <c r="B51" s="1128"/>
      <c r="C51" s="1128"/>
      <c r="D51" s="1128"/>
      <c r="E51" s="1128"/>
      <c r="F51" s="1128"/>
      <c r="G51" s="1128"/>
      <c r="H51" s="1128"/>
      <c r="I51" s="1128"/>
      <c r="J51" s="1128"/>
      <c r="K51" s="1128"/>
      <c r="L51" s="1128"/>
      <c r="M51" s="1128"/>
    </row>
    <row r="52" spans="2:13">
      <c r="B52" s="1122" t="s">
        <v>129</v>
      </c>
      <c r="C52" s="1123"/>
      <c r="D52" s="1124"/>
    </row>
    <row r="53" spans="2:13" ht="15.75" customHeight="1">
      <c r="B53" s="1128" t="s">
        <v>488</v>
      </c>
      <c r="C53" s="1128"/>
      <c r="D53" s="1128"/>
      <c r="E53" s="1128"/>
      <c r="F53" s="1128"/>
      <c r="G53" s="1128"/>
      <c r="H53" s="1128"/>
      <c r="I53" s="1128"/>
      <c r="J53" s="1128"/>
      <c r="K53" s="1128"/>
      <c r="L53" s="1128"/>
      <c r="M53" s="1128"/>
    </row>
    <row r="54" spans="2:13">
      <c r="B54" s="1128"/>
      <c r="C54" s="1128"/>
      <c r="D54" s="1128"/>
      <c r="E54" s="1128"/>
      <c r="F54" s="1128"/>
      <c r="G54" s="1128"/>
      <c r="H54" s="1128"/>
      <c r="I54" s="1128"/>
      <c r="J54" s="1128"/>
      <c r="K54" s="1128"/>
      <c r="L54" s="1128"/>
      <c r="M54" s="1128"/>
    </row>
    <row r="55" spans="2:13">
      <c r="B55" s="1128"/>
      <c r="C55" s="1128"/>
      <c r="D55" s="1128"/>
      <c r="E55" s="1128"/>
      <c r="F55" s="1128"/>
      <c r="G55" s="1128"/>
      <c r="H55" s="1128"/>
      <c r="I55" s="1128"/>
      <c r="J55" s="1128"/>
      <c r="K55" s="1128"/>
      <c r="L55" s="1128"/>
      <c r="M55" s="1128"/>
    </row>
    <row r="56" spans="2:13">
      <c r="B56" s="1128"/>
      <c r="C56" s="1128"/>
      <c r="D56" s="1128"/>
      <c r="E56" s="1128"/>
      <c r="F56" s="1128"/>
      <c r="G56" s="1128"/>
      <c r="H56" s="1128"/>
      <c r="I56" s="1128"/>
      <c r="J56" s="1128"/>
      <c r="K56" s="1128"/>
      <c r="L56" s="1128"/>
      <c r="M56" s="1128"/>
    </row>
    <row r="57" spans="2:13">
      <c r="B57" s="1128"/>
      <c r="C57" s="1128"/>
      <c r="D57" s="1128"/>
      <c r="E57" s="1128"/>
      <c r="F57" s="1128"/>
      <c r="G57" s="1128"/>
      <c r="H57" s="1128"/>
      <c r="I57" s="1128"/>
      <c r="J57" s="1128"/>
      <c r="K57" s="1128"/>
      <c r="L57" s="1128"/>
      <c r="M57" s="1128"/>
    </row>
    <row r="58" spans="2:13">
      <c r="B58" s="1128"/>
      <c r="C58" s="1128"/>
      <c r="D58" s="1128"/>
      <c r="E58" s="1128"/>
      <c r="F58" s="1128"/>
      <c r="G58" s="1128"/>
      <c r="H58" s="1128"/>
      <c r="I58" s="1128"/>
      <c r="J58" s="1128"/>
      <c r="K58" s="1128"/>
      <c r="L58" s="1128"/>
      <c r="M58" s="1128"/>
    </row>
    <row r="59" spans="2:13">
      <c r="B59" s="1128"/>
      <c r="C59" s="1128"/>
      <c r="D59" s="1128"/>
      <c r="E59" s="1128"/>
      <c r="F59" s="1128"/>
      <c r="G59" s="1128"/>
      <c r="H59" s="1128"/>
      <c r="I59" s="1128"/>
      <c r="J59" s="1128"/>
      <c r="K59" s="1128"/>
      <c r="L59" s="1128"/>
      <c r="M59" s="1128"/>
    </row>
    <row r="60" spans="2:13">
      <c r="B60" s="1128"/>
      <c r="C60" s="1128"/>
      <c r="D60" s="1128"/>
      <c r="E60" s="1128"/>
      <c r="F60" s="1128"/>
      <c r="G60" s="1128"/>
      <c r="H60" s="1128"/>
      <c r="I60" s="1128"/>
      <c r="J60" s="1128"/>
      <c r="K60" s="1128"/>
      <c r="L60" s="1128"/>
      <c r="M60" s="1128"/>
    </row>
    <row r="61" spans="2:13">
      <c r="B61" s="1128"/>
      <c r="C61" s="1128"/>
      <c r="D61" s="1128"/>
      <c r="E61" s="1128"/>
      <c r="F61" s="1128"/>
      <c r="G61" s="1128"/>
      <c r="H61" s="1128"/>
      <c r="I61" s="1128"/>
      <c r="J61" s="1128"/>
      <c r="K61" s="1128"/>
      <c r="L61" s="1128"/>
      <c r="M61" s="1128"/>
    </row>
    <row r="62" spans="2:13">
      <c r="B62" s="1128"/>
      <c r="C62" s="1128"/>
      <c r="D62" s="1128"/>
      <c r="E62" s="1128"/>
      <c r="F62" s="1128"/>
      <c r="G62" s="1128"/>
      <c r="H62" s="1128"/>
      <c r="I62" s="1128"/>
      <c r="J62" s="1128"/>
      <c r="K62" s="1128"/>
      <c r="L62" s="1128"/>
      <c r="M62" s="1128"/>
    </row>
    <row r="63" spans="2:13">
      <c r="B63" s="149"/>
      <c r="C63" s="149"/>
      <c r="D63" s="149"/>
      <c r="E63" s="149"/>
      <c r="F63" s="149"/>
      <c r="G63" s="149"/>
      <c r="H63" s="149"/>
      <c r="I63" s="149"/>
      <c r="J63" s="149"/>
      <c r="K63" s="149"/>
      <c r="L63" s="149"/>
      <c r="M63" s="149"/>
    </row>
    <row r="64" spans="2:13">
      <c r="B64" s="149"/>
      <c r="C64" s="149"/>
      <c r="D64" s="149"/>
      <c r="E64" s="149"/>
      <c r="F64" s="149"/>
      <c r="G64" s="149"/>
      <c r="H64" s="149"/>
      <c r="I64" s="149"/>
      <c r="J64" s="149"/>
      <c r="K64" s="149"/>
      <c r="L64" s="149"/>
      <c r="M64" s="149"/>
    </row>
    <row r="65" spans="2:11">
      <c r="B65" s="149"/>
      <c r="C65" s="149"/>
      <c r="D65" s="149"/>
      <c r="E65" s="149"/>
      <c r="F65" s="149"/>
      <c r="G65" s="149"/>
      <c r="H65" s="149"/>
      <c r="I65" s="149"/>
      <c r="J65" s="149"/>
      <c r="K65" s="149"/>
    </row>
    <row r="66" spans="2:11">
      <c r="B66" s="149"/>
      <c r="C66" s="149"/>
      <c r="D66" s="149"/>
      <c r="E66" s="149"/>
      <c r="F66" s="149"/>
      <c r="G66" s="149"/>
      <c r="H66" s="149"/>
      <c r="I66" s="149"/>
      <c r="J66" s="149"/>
      <c r="K66" s="149"/>
    </row>
  </sheetData>
  <mergeCells count="6">
    <mergeCell ref="B48:D48"/>
    <mergeCell ref="B52:D52"/>
    <mergeCell ref="B49:M51"/>
    <mergeCell ref="B53:M62"/>
    <mergeCell ref="B6:D6"/>
    <mergeCell ref="B29:K41"/>
  </mergeCells>
  <pageMargins left="0.7" right="0.7" top="0.75" bottom="0.75" header="0.3" footer="0.3"/>
  <pageSetup scale="66" fitToHeight="0" orientation="portrait"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J97"/>
  <sheetViews>
    <sheetView showGridLines="0" zoomScale="85" zoomScaleNormal="85" workbookViewId="0">
      <selection activeCell="F22" sqref="A1:J97"/>
    </sheetView>
  </sheetViews>
  <sheetFormatPr defaultRowHeight="15.75"/>
  <cols>
    <col min="3" max="3" width="37.625" customWidth="1"/>
    <col min="4" max="4" width="17" bestFit="1" customWidth="1"/>
    <col min="5" max="6" width="16.125" bestFit="1" customWidth="1"/>
    <col min="7" max="9" width="17" bestFit="1" customWidth="1"/>
    <col min="10" max="10" width="16.125" bestFit="1" customWidth="1"/>
  </cols>
  <sheetData>
    <row r="1" spans="1:10" ht="26.25">
      <c r="A1" s="108" t="s">
        <v>1321</v>
      </c>
      <c r="B1" s="2"/>
      <c r="C1" s="2"/>
      <c r="D1" s="2"/>
      <c r="E1" s="2"/>
      <c r="F1" s="2"/>
      <c r="G1" s="2"/>
      <c r="H1" s="2"/>
      <c r="I1" s="2"/>
      <c r="J1" s="196" t="s">
        <v>495</v>
      </c>
    </row>
    <row r="2" spans="1:10" ht="26.25">
      <c r="A2" s="108" t="s">
        <v>162</v>
      </c>
      <c r="B2" s="68"/>
      <c r="C2" s="68"/>
      <c r="D2" s="2"/>
    </row>
    <row r="4" spans="1:10">
      <c r="B4" t="s">
        <v>142</v>
      </c>
      <c r="C4" t="s">
        <v>141</v>
      </c>
      <c r="D4" s="133">
        <v>38645137.43370261</v>
      </c>
      <c r="E4" s="133">
        <v>40342295.202539861</v>
      </c>
      <c r="F4" s="133">
        <v>42901899.005995855</v>
      </c>
      <c r="G4" s="133">
        <v>45048805.504853368</v>
      </c>
      <c r="H4" s="133">
        <v>46850188.995580405</v>
      </c>
      <c r="I4" s="133">
        <v>48470534.203391939</v>
      </c>
      <c r="J4" s="133">
        <v>50147009.15126586</v>
      </c>
    </row>
    <row r="5" spans="1:10">
      <c r="B5" t="s">
        <v>216</v>
      </c>
      <c r="C5" t="s">
        <v>135</v>
      </c>
      <c r="D5" s="133">
        <v>34141576.803940721</v>
      </c>
      <c r="E5" s="133">
        <v>36473777.753885105</v>
      </c>
      <c r="F5" s="133">
        <v>39242476.433881462</v>
      </c>
      <c r="G5" s="133">
        <v>41204600.255575538</v>
      </c>
      <c r="H5" s="133">
        <v>42967907.588824242</v>
      </c>
      <c r="I5" s="133">
        <v>44471784.354433082</v>
      </c>
      <c r="J5" s="133">
        <v>46028296.806838252</v>
      </c>
    </row>
    <row r="6" spans="1:10">
      <c r="B6" t="s">
        <v>217</v>
      </c>
      <c r="C6" t="s">
        <v>215</v>
      </c>
      <c r="D6" s="133">
        <v>4503560.629761897</v>
      </c>
      <c r="E6" s="133">
        <v>3868517.4486547546</v>
      </c>
      <c r="F6" s="133">
        <v>3659422.5721143973</v>
      </c>
      <c r="G6" s="133">
        <v>3844205.2492778292</v>
      </c>
      <c r="H6" s="133">
        <v>3882281.406756164</v>
      </c>
      <c r="I6" s="133">
        <v>3998749.848958849</v>
      </c>
      <c r="J6" s="133">
        <v>4118712.3444276145</v>
      </c>
    </row>
    <row r="7" spans="1:10" ht="6" customHeight="1">
      <c r="D7" s="133"/>
      <c r="E7" s="133"/>
      <c r="F7" s="133"/>
      <c r="G7" s="133"/>
      <c r="H7" s="133"/>
      <c r="I7" s="133"/>
      <c r="J7" s="133"/>
    </row>
    <row r="8" spans="1:10">
      <c r="C8" s="3" t="s">
        <v>218</v>
      </c>
      <c r="E8" s="137">
        <v>4.3916463533058919E-2</v>
      </c>
      <c r="F8" s="137">
        <v>6.3447153678426474E-2</v>
      </c>
      <c r="G8" s="137">
        <v>5.0042225369964791E-2</v>
      </c>
      <c r="H8" s="137">
        <v>3.9987375259771619E-2</v>
      </c>
      <c r="I8" s="137">
        <v>3.4585670678177818E-2</v>
      </c>
      <c r="J8" s="137">
        <v>3.4587507140711508E-2</v>
      </c>
    </row>
    <row r="9" spans="1:10">
      <c r="C9" s="3" t="s">
        <v>219</v>
      </c>
      <c r="E9" s="137">
        <v>6.8309702370723396E-2</v>
      </c>
      <c r="F9" s="137">
        <v>7.5909292935839118E-2</v>
      </c>
      <c r="G9" s="137">
        <v>5.0000000000000079E-2</v>
      </c>
      <c r="H9" s="137">
        <v>4.2793943450770533E-2</v>
      </c>
      <c r="I9" s="137">
        <v>3.4999999999999795E-2</v>
      </c>
      <c r="J9" s="137">
        <v>3.5000000000000267E-2</v>
      </c>
    </row>
    <row r="10" spans="1:10">
      <c r="C10" s="3" t="s">
        <v>220</v>
      </c>
      <c r="E10" s="137">
        <v>-0.14100913328676939</v>
      </c>
      <c r="F10" s="137">
        <v>-5.4050389927301039E-2</v>
      </c>
      <c r="G10" s="137">
        <v>5.0495036722874372E-2</v>
      </c>
      <c r="H10" s="137">
        <v>9.9048190742385099E-3</v>
      </c>
      <c r="I10" s="137">
        <v>3.0000000000000002E-2</v>
      </c>
      <c r="J10" s="137">
        <v>3.0000000000000006E-2</v>
      </c>
    </row>
    <row r="11" spans="1:10" ht="8.25" customHeight="1">
      <c r="C11" s="3"/>
      <c r="E11" s="137"/>
      <c r="F11" s="137"/>
      <c r="G11" s="137"/>
      <c r="H11" s="137"/>
      <c r="I11" s="137"/>
      <c r="J11" s="137"/>
    </row>
    <row r="12" spans="1:10" ht="21">
      <c r="C12" s="136" t="s">
        <v>137</v>
      </c>
      <c r="D12" s="268">
        <v>2024</v>
      </c>
      <c r="E12" s="268">
        <v>2025</v>
      </c>
      <c r="F12" s="268">
        <v>2026</v>
      </c>
      <c r="G12" s="268">
        <v>2027</v>
      </c>
      <c r="H12" s="268">
        <v>2028</v>
      </c>
      <c r="I12" s="268">
        <v>2029</v>
      </c>
      <c r="J12" s="268">
        <v>2030</v>
      </c>
    </row>
    <row r="13" spans="1:10">
      <c r="C13" s="152" t="s">
        <v>1017</v>
      </c>
    </row>
    <row r="14" spans="1:10">
      <c r="B14" t="s">
        <v>216</v>
      </c>
      <c r="C14" t="s">
        <v>138</v>
      </c>
      <c r="D14" s="99">
        <v>242177.32724352225</v>
      </c>
      <c r="E14" s="99">
        <v>256707.96687813362</v>
      </c>
      <c r="F14" s="99">
        <v>292208.71980607166</v>
      </c>
      <c r="G14" s="99">
        <v>306819.15579637524</v>
      </c>
      <c r="H14" s="99">
        <v>319949.15739913844</v>
      </c>
      <c r="I14" s="99">
        <v>331147.37790810829</v>
      </c>
      <c r="J14" s="99">
        <v>342737.53613489203</v>
      </c>
    </row>
    <row r="15" spans="1:10">
      <c r="B15" t="s">
        <v>217</v>
      </c>
      <c r="C15" t="s">
        <v>139</v>
      </c>
      <c r="D15" s="99">
        <v>145913.5</v>
      </c>
      <c r="E15" s="99">
        <v>73040.904999999999</v>
      </c>
      <c r="F15" s="99">
        <v>75232.13214999999</v>
      </c>
      <c r="G15" s="99">
        <v>152489.09611449999</v>
      </c>
      <c r="H15" s="99">
        <v>79813.768997934996</v>
      </c>
      <c r="I15" s="99">
        <v>82208.182067873058</v>
      </c>
      <c r="J15" s="99">
        <v>84674.427529909241</v>
      </c>
    </row>
    <row r="16" spans="1:10">
      <c r="B16" t="s">
        <v>142</v>
      </c>
      <c r="C16" t="s">
        <v>140</v>
      </c>
      <c r="D16" s="133">
        <v>388090.82724352228</v>
      </c>
      <c r="E16" s="133">
        <v>329748.87187813362</v>
      </c>
      <c r="F16" s="133">
        <v>367440.85195607168</v>
      </c>
      <c r="G16" s="133">
        <v>459308.2519108752</v>
      </c>
      <c r="H16" s="133">
        <v>399762.92639707343</v>
      </c>
      <c r="I16" s="133">
        <v>413355.55997598136</v>
      </c>
      <c r="J16" s="133">
        <v>427411.96366480127</v>
      </c>
    </row>
    <row r="17" spans="2:10" ht="8.25" customHeight="1"/>
    <row r="18" spans="2:10">
      <c r="C18" s="152" t="s">
        <v>1016</v>
      </c>
    </row>
    <row r="19" spans="2:10">
      <c r="B19" t="s">
        <v>216</v>
      </c>
      <c r="C19" t="s">
        <v>138</v>
      </c>
      <c r="D19" s="99">
        <v>1005932.9139541364</v>
      </c>
      <c r="E19" s="99">
        <v>1066288.8887913846</v>
      </c>
      <c r="F19" s="99">
        <v>1130266.2221188676</v>
      </c>
      <c r="G19" s="99">
        <v>1186779.5332248113</v>
      </c>
      <c r="H19" s="99">
        <v>1237566.5094581654</v>
      </c>
      <c r="I19" s="99">
        <v>1280881.3372892013</v>
      </c>
      <c r="J19" s="99">
        <v>1325712.1840943233</v>
      </c>
    </row>
    <row r="20" spans="2:10">
      <c r="B20" t="s">
        <v>217</v>
      </c>
      <c r="C20" t="s">
        <v>139</v>
      </c>
      <c r="D20" s="99">
        <v>188750.86740000002</v>
      </c>
      <c r="E20" s="99">
        <v>142913.39342200002</v>
      </c>
      <c r="F20" s="99">
        <v>147200.79522466002</v>
      </c>
      <c r="G20" s="99">
        <v>151616.81908139982</v>
      </c>
      <c r="H20" s="99">
        <v>156165.32365384183</v>
      </c>
      <c r="I20" s="99">
        <v>160850.2833634571</v>
      </c>
      <c r="J20" s="99">
        <v>165675.79186436083</v>
      </c>
    </row>
    <row r="21" spans="2:10">
      <c r="B21" t="s">
        <v>142</v>
      </c>
      <c r="C21" t="s">
        <v>140</v>
      </c>
      <c r="D21" s="133">
        <v>1194683.7813541365</v>
      </c>
      <c r="E21" s="133">
        <v>1209202.2822133848</v>
      </c>
      <c r="F21" s="133">
        <v>1277467.0173435276</v>
      </c>
      <c r="G21" s="133">
        <v>1338396.3523062111</v>
      </c>
      <c r="H21" s="133">
        <v>1393731.8331120072</v>
      </c>
      <c r="I21" s="133">
        <v>1441731.6206526584</v>
      </c>
      <c r="J21" s="133">
        <v>1491387.9759586842</v>
      </c>
    </row>
    <row r="22" spans="2:10" ht="9.75" customHeight="1"/>
    <row r="23" spans="2:10">
      <c r="C23" s="152" t="s">
        <v>436</v>
      </c>
    </row>
    <row r="24" spans="2:10">
      <c r="B24" t="s">
        <v>216</v>
      </c>
      <c r="C24" t="s">
        <v>138</v>
      </c>
      <c r="D24" s="99">
        <v>226902.07309969899</v>
      </c>
      <c r="E24" s="99">
        <v>524222.53919362044</v>
      </c>
      <c r="F24" s="99">
        <v>555675.89154523762</v>
      </c>
      <c r="G24" s="99">
        <v>583459.68612249952</v>
      </c>
      <c r="H24" s="99">
        <v>608428.22693622997</v>
      </c>
      <c r="I24" s="99">
        <v>629723.214878998</v>
      </c>
      <c r="J24" s="99">
        <v>651763.527399763</v>
      </c>
    </row>
    <row r="25" spans="2:10">
      <c r="B25" t="s">
        <v>217</v>
      </c>
      <c r="C25" t="s">
        <v>139</v>
      </c>
      <c r="D25" s="99">
        <v>299567.5</v>
      </c>
      <c r="E25" s="99">
        <v>81954.525000000009</v>
      </c>
      <c r="F25" s="99">
        <v>84413.16075000001</v>
      </c>
      <c r="G25" s="99">
        <v>86945.555572500016</v>
      </c>
      <c r="H25" s="99">
        <v>89553.922239675012</v>
      </c>
      <c r="I25" s="99">
        <v>92240.539906865262</v>
      </c>
      <c r="J25" s="99">
        <v>95007.756104071217</v>
      </c>
    </row>
    <row r="26" spans="2:10">
      <c r="B26" t="s">
        <v>142</v>
      </c>
      <c r="C26" t="s">
        <v>140</v>
      </c>
      <c r="D26" s="133">
        <v>526469.57309969899</v>
      </c>
      <c r="E26" s="133">
        <v>606177.06419362046</v>
      </c>
      <c r="F26" s="133">
        <v>640089.05229523766</v>
      </c>
      <c r="G26" s="133">
        <v>670405.24169499951</v>
      </c>
      <c r="H26" s="133">
        <v>697982.14917590492</v>
      </c>
      <c r="I26" s="133">
        <v>721963.75478586322</v>
      </c>
      <c r="J26" s="133">
        <v>746771.28350383416</v>
      </c>
    </row>
    <row r="27" spans="2:10" ht="8.25" customHeight="1"/>
    <row r="28" spans="2:10" ht="6" customHeight="1"/>
    <row r="29" spans="2:10">
      <c r="C29" s="152" t="s">
        <v>1041</v>
      </c>
    </row>
    <row r="30" spans="2:10">
      <c r="B30" t="s">
        <v>216</v>
      </c>
      <c r="C30" t="s">
        <v>138</v>
      </c>
      <c r="D30" s="99">
        <v>494549.56527700042</v>
      </c>
      <c r="E30" s="99">
        <v>524222.53919362044</v>
      </c>
      <c r="F30" s="99">
        <v>555675.89154523762</v>
      </c>
      <c r="G30" s="99">
        <v>583459.68612249952</v>
      </c>
      <c r="H30" s="99">
        <v>608428.22693622997</v>
      </c>
      <c r="I30" s="99">
        <v>629723.214878998</v>
      </c>
      <c r="J30" s="99">
        <v>651763.527399763</v>
      </c>
    </row>
    <row r="31" spans="2:10">
      <c r="B31" t="s">
        <v>217</v>
      </c>
      <c r="C31" t="s">
        <v>139</v>
      </c>
      <c r="D31" s="99">
        <v>129567.5</v>
      </c>
      <c r="E31" s="99">
        <v>81954.525000000009</v>
      </c>
      <c r="F31" s="99">
        <v>84413.16075000001</v>
      </c>
      <c r="G31" s="99">
        <v>86945.555572500016</v>
      </c>
      <c r="H31" s="99">
        <v>89553.922239675012</v>
      </c>
      <c r="I31" s="99">
        <v>92240.539906865262</v>
      </c>
      <c r="J31" s="99">
        <v>95007.756104071217</v>
      </c>
    </row>
    <row r="32" spans="2:10">
      <c r="B32" t="s">
        <v>142</v>
      </c>
      <c r="C32" t="s">
        <v>140</v>
      </c>
      <c r="D32" s="133">
        <v>624117.06527700042</v>
      </c>
      <c r="E32" s="133">
        <v>606177.06419362046</v>
      </c>
      <c r="F32" s="133">
        <v>640089.05229523766</v>
      </c>
      <c r="G32" s="133">
        <v>670405.24169499951</v>
      </c>
      <c r="H32" s="133">
        <v>697982.14917590492</v>
      </c>
      <c r="I32" s="133">
        <v>721963.75478586322</v>
      </c>
      <c r="J32" s="133">
        <v>746771.28350383416</v>
      </c>
    </row>
    <row r="33" spans="2:10" ht="8.25" customHeight="1"/>
    <row r="34" spans="2:10">
      <c r="C34" s="152" t="s">
        <v>1042</v>
      </c>
    </row>
    <row r="35" spans="2:10">
      <c r="B35" t="s">
        <v>216</v>
      </c>
      <c r="C35" t="s">
        <v>138</v>
      </c>
      <c r="D35" s="99">
        <v>0</v>
      </c>
      <c r="E35" s="99">
        <v>0</v>
      </c>
      <c r="F35" s="99">
        <v>405311.53044002969</v>
      </c>
      <c r="G35" s="99">
        <v>425577.10696203122</v>
      </c>
      <c r="H35" s="99">
        <v>443789.2296113068</v>
      </c>
      <c r="I35" s="99">
        <v>459321.85264770256</v>
      </c>
      <c r="J35" s="99">
        <v>475398.11749037215</v>
      </c>
    </row>
    <row r="36" spans="2:10">
      <c r="B36" t="s">
        <v>217</v>
      </c>
      <c r="C36" t="s">
        <v>139</v>
      </c>
      <c r="D36" s="99">
        <v>434135</v>
      </c>
      <c r="E36" s="99">
        <v>398909.05000000005</v>
      </c>
      <c r="F36" s="99">
        <v>168826.32150000002</v>
      </c>
      <c r="G36" s="99">
        <v>173891.11114500003</v>
      </c>
      <c r="H36" s="99">
        <v>179107.84447935002</v>
      </c>
      <c r="I36" s="99">
        <v>184481.07981373052</v>
      </c>
      <c r="J36" s="99">
        <v>190015.51220814243</v>
      </c>
    </row>
    <row r="37" spans="2:10">
      <c r="B37" t="s">
        <v>142</v>
      </c>
      <c r="C37" t="s">
        <v>140</v>
      </c>
      <c r="D37" s="133">
        <v>434135</v>
      </c>
      <c r="E37" s="133">
        <v>398909.05000000005</v>
      </c>
      <c r="F37" s="133">
        <v>574137.85194002977</v>
      </c>
      <c r="G37" s="133">
        <v>599468.21810703119</v>
      </c>
      <c r="H37" s="133">
        <v>622897.07409065682</v>
      </c>
      <c r="I37" s="133">
        <v>643802.93246143311</v>
      </c>
      <c r="J37" s="133">
        <v>665413.62969851459</v>
      </c>
    </row>
    <row r="38" spans="2:10" ht="9.75" customHeight="1"/>
    <row r="39" spans="2:10">
      <c r="C39" s="152" t="s">
        <v>1043</v>
      </c>
    </row>
    <row r="40" spans="2:10">
      <c r="B40" t="s">
        <v>216</v>
      </c>
      <c r="C40" t="s">
        <v>138</v>
      </c>
      <c r="D40" s="99">
        <v>0</v>
      </c>
      <c r="E40" s="99">
        <v>0</v>
      </c>
      <c r="F40" s="99">
        <v>154862.20940797159</v>
      </c>
      <c r="G40" s="99">
        <v>162605.31987837018</v>
      </c>
      <c r="H40" s="99">
        <v>169563.84274203959</v>
      </c>
      <c r="I40" s="99">
        <v>175498.57723801097</v>
      </c>
      <c r="J40" s="99">
        <v>181641.02744134134</v>
      </c>
    </row>
    <row r="41" spans="2:10">
      <c r="B41" t="s">
        <v>217</v>
      </c>
      <c r="C41" t="s">
        <v>139</v>
      </c>
      <c r="D41" s="99">
        <v>572842.16620829352</v>
      </c>
      <c r="E41" s="99">
        <v>590277.43119454221</v>
      </c>
      <c r="F41" s="99">
        <v>528160.7541303786</v>
      </c>
      <c r="G41" s="99">
        <v>544005.57675429003</v>
      </c>
      <c r="H41" s="99">
        <v>560325.74405691877</v>
      </c>
      <c r="I41" s="99">
        <v>577135.51637862634</v>
      </c>
      <c r="J41" s="99">
        <v>594449.58186998509</v>
      </c>
    </row>
    <row r="42" spans="2:10">
      <c r="B42" t="s">
        <v>142</v>
      </c>
      <c r="C42" t="s">
        <v>140</v>
      </c>
      <c r="D42" s="133">
        <v>572842.16620829352</v>
      </c>
      <c r="E42" s="133">
        <v>590277.43119454221</v>
      </c>
      <c r="F42" s="133">
        <v>683022.96353835019</v>
      </c>
      <c r="G42" s="133">
        <v>706610.89663266018</v>
      </c>
      <c r="H42" s="133">
        <v>729889.58679895836</v>
      </c>
      <c r="I42" s="133">
        <v>752634.09361663728</v>
      </c>
      <c r="J42" s="133">
        <v>776090.60931132641</v>
      </c>
    </row>
    <row r="43" spans="2:10" ht="9.75" customHeight="1"/>
    <row r="44" spans="2:10">
      <c r="C44" s="152" t="s">
        <v>1044</v>
      </c>
    </row>
    <row r="45" spans="2:10">
      <c r="B45" t="s">
        <v>216</v>
      </c>
      <c r="C45" t="s">
        <v>138</v>
      </c>
      <c r="D45" s="99">
        <v>1188787.9333390114</v>
      </c>
      <c r="E45" s="99">
        <v>1260115.2093393523</v>
      </c>
      <c r="F45" s="99">
        <v>1335722.1218997133</v>
      </c>
      <c r="G45" s="99">
        <v>1402508.2279946988</v>
      </c>
      <c r="H45" s="99">
        <v>1462527.0857927443</v>
      </c>
      <c r="I45" s="99">
        <v>1513715.5337954904</v>
      </c>
      <c r="J45" s="99">
        <v>1566695.5774783322</v>
      </c>
    </row>
    <row r="46" spans="2:10">
      <c r="B46" t="s">
        <v>217</v>
      </c>
      <c r="C46" t="s">
        <v>139</v>
      </c>
      <c r="D46" s="99">
        <v>705770.83435257385</v>
      </c>
      <c r="E46" s="99">
        <v>726943.95938315103</v>
      </c>
      <c r="F46" s="99">
        <v>748752.27816464554</v>
      </c>
      <c r="G46" s="99">
        <v>771214.84650958492</v>
      </c>
      <c r="H46" s="99">
        <v>794351.29190487252</v>
      </c>
      <c r="I46" s="99">
        <v>818181.83066201874</v>
      </c>
      <c r="J46" s="99">
        <v>842727.28558187932</v>
      </c>
    </row>
    <row r="47" spans="2:10">
      <c r="B47" t="s">
        <v>142</v>
      </c>
      <c r="C47" t="s">
        <v>140</v>
      </c>
      <c r="D47" s="133">
        <v>1894558.7676915852</v>
      </c>
      <c r="E47" s="133">
        <v>1987059.1687225034</v>
      </c>
      <c r="F47" s="133">
        <v>2084474.400064359</v>
      </c>
      <c r="G47" s="133">
        <v>2173723.0745042837</v>
      </c>
      <c r="H47" s="133">
        <v>2256878.3776976168</v>
      </c>
      <c r="I47" s="133">
        <v>2331897.364457509</v>
      </c>
      <c r="J47" s="133">
        <v>2409422.8630602118</v>
      </c>
    </row>
    <row r="48" spans="2:10" ht="9.75" customHeight="1"/>
    <row r="49" spans="2:10">
      <c r="C49" s="152" t="s">
        <v>1045</v>
      </c>
    </row>
    <row r="50" spans="2:10">
      <c r="B50" t="s">
        <v>216</v>
      </c>
      <c r="C50" t="s">
        <v>138</v>
      </c>
      <c r="D50" s="99">
        <v>17277902.604657359</v>
      </c>
      <c r="E50" s="99">
        <v>18314576.760936804</v>
      </c>
      <c r="F50" s="99">
        <v>19413451.366593011</v>
      </c>
      <c r="G50" s="99">
        <v>20384123.934922665</v>
      </c>
      <c r="H50" s="99">
        <v>21256440.98188724</v>
      </c>
      <c r="I50" s="99">
        <v>22000416.416253291</v>
      </c>
      <c r="J50" s="99">
        <v>22770430.990822159</v>
      </c>
    </row>
    <row r="51" spans="2:10">
      <c r="B51" t="s">
        <v>217</v>
      </c>
      <c r="C51" t="s">
        <v>139</v>
      </c>
      <c r="D51" s="99">
        <v>1179745.2808339265</v>
      </c>
      <c r="E51" s="99">
        <v>1215137.6392589444</v>
      </c>
      <c r="F51" s="99">
        <v>1251591.7684367127</v>
      </c>
      <c r="G51" s="99">
        <v>1289139.5214898142</v>
      </c>
      <c r="H51" s="99">
        <v>1327813.7071345085</v>
      </c>
      <c r="I51" s="99">
        <v>1367648.1183485438</v>
      </c>
      <c r="J51" s="99">
        <v>1408677.5618990001</v>
      </c>
    </row>
    <row r="52" spans="2:10">
      <c r="B52" t="s">
        <v>142</v>
      </c>
      <c r="C52" t="s">
        <v>140</v>
      </c>
      <c r="D52" s="133">
        <v>18457647.885491285</v>
      </c>
      <c r="E52" s="133">
        <v>19529714.400195748</v>
      </c>
      <c r="F52" s="133">
        <v>20665043.135029722</v>
      </c>
      <c r="G52" s="133">
        <v>21673263.456412479</v>
      </c>
      <c r="H52" s="133">
        <v>22584254.689021748</v>
      </c>
      <c r="I52" s="133">
        <v>23368064.534601834</v>
      </c>
      <c r="J52" s="133">
        <v>24179108.552721158</v>
      </c>
    </row>
    <row r="53" spans="2:10" ht="10.5" customHeight="1"/>
    <row r="54" spans="2:10">
      <c r="C54" s="152" t="s">
        <v>1046</v>
      </c>
    </row>
    <row r="55" spans="2:10">
      <c r="B55" t="s">
        <v>216</v>
      </c>
      <c r="C55" t="s">
        <v>138</v>
      </c>
      <c r="D55" s="99">
        <v>7511049.6840494126</v>
      </c>
      <c r="E55" s="99">
        <v>7961712.6650923779</v>
      </c>
      <c r="F55" s="99">
        <v>8439415.424997922</v>
      </c>
      <c r="G55" s="99">
        <v>8861386.1962478179</v>
      </c>
      <c r="H55" s="99">
        <v>9240599.8560254853</v>
      </c>
      <c r="I55" s="99">
        <v>9564020.8509863764</v>
      </c>
      <c r="J55" s="99">
        <v>9898761.5807708986</v>
      </c>
    </row>
    <row r="56" spans="2:10">
      <c r="B56" t="s">
        <v>217</v>
      </c>
      <c r="C56" t="s">
        <v>139</v>
      </c>
      <c r="D56" s="99">
        <v>179983.64002854761</v>
      </c>
      <c r="E56" s="99">
        <v>185383.14922940405</v>
      </c>
      <c r="F56" s="99">
        <v>190944.64370628618</v>
      </c>
      <c r="G56" s="99">
        <v>196672.98301747476</v>
      </c>
      <c r="H56" s="99">
        <v>202573.172507999</v>
      </c>
      <c r="I56" s="99">
        <v>208650.36768323896</v>
      </c>
      <c r="J56" s="99">
        <v>214909.87871373614</v>
      </c>
    </row>
    <row r="57" spans="2:10">
      <c r="B57" t="s">
        <v>142</v>
      </c>
      <c r="C57" t="s">
        <v>140</v>
      </c>
      <c r="D57" s="133">
        <v>7691033.3240779601</v>
      </c>
      <c r="E57" s="133">
        <v>8147095.8143217824</v>
      </c>
      <c r="F57" s="133">
        <v>8630360.0687042084</v>
      </c>
      <c r="G57" s="133">
        <v>9058059.1792652924</v>
      </c>
      <c r="H57" s="133">
        <v>9443173.0285334848</v>
      </c>
      <c r="I57" s="133">
        <v>9772671.2186696157</v>
      </c>
      <c r="J57" s="133">
        <v>10113671.459484635</v>
      </c>
    </row>
    <row r="58" spans="2:10" ht="9.75" customHeight="1"/>
    <row r="59" spans="2:10">
      <c r="C59" s="152" t="s">
        <v>1047</v>
      </c>
    </row>
    <row r="60" spans="2:10">
      <c r="B60" t="s">
        <v>216</v>
      </c>
      <c r="C60" t="s">
        <v>138</v>
      </c>
      <c r="D60" s="99">
        <v>0</v>
      </c>
      <c r="E60" s="99">
        <v>0</v>
      </c>
      <c r="F60" s="99">
        <v>0</v>
      </c>
      <c r="G60" s="99">
        <v>0</v>
      </c>
      <c r="H60" s="99">
        <v>0</v>
      </c>
      <c r="I60" s="99">
        <v>0</v>
      </c>
      <c r="J60" s="99">
        <v>0</v>
      </c>
    </row>
    <row r="61" spans="2:10">
      <c r="B61" t="s">
        <v>217</v>
      </c>
      <c r="C61" t="s">
        <v>139</v>
      </c>
      <c r="D61" s="99">
        <v>0</v>
      </c>
      <c r="E61" s="99">
        <v>0</v>
      </c>
      <c r="F61" s="99">
        <v>0</v>
      </c>
      <c r="G61" s="99">
        <v>0</v>
      </c>
      <c r="H61" s="99">
        <v>0</v>
      </c>
      <c r="I61" s="99">
        <v>0</v>
      </c>
      <c r="J61" s="99">
        <v>0</v>
      </c>
    </row>
    <row r="62" spans="2:10">
      <c r="B62" t="s">
        <v>142</v>
      </c>
      <c r="C62" t="s">
        <v>140</v>
      </c>
      <c r="D62" s="133">
        <v>0</v>
      </c>
      <c r="E62" s="133">
        <v>0</v>
      </c>
      <c r="F62" s="133">
        <v>0</v>
      </c>
      <c r="G62" s="133">
        <v>0</v>
      </c>
      <c r="H62" s="133">
        <v>0</v>
      </c>
      <c r="I62" s="133">
        <v>0</v>
      </c>
      <c r="J62" s="133">
        <v>0</v>
      </c>
    </row>
    <row r="63" spans="2:10" ht="10.5" customHeight="1"/>
    <row r="64" spans="2:10">
      <c r="C64" s="152" t="s">
        <v>1048</v>
      </c>
    </row>
    <row r="65" spans="2:10">
      <c r="B65" t="s">
        <v>216</v>
      </c>
      <c r="C65" t="s">
        <v>138</v>
      </c>
      <c r="D65" s="99">
        <v>711519.61851231474</v>
      </c>
      <c r="E65" s="99">
        <v>754210.79562305356</v>
      </c>
      <c r="F65" s="99">
        <v>799463.44336043682</v>
      </c>
      <c r="G65" s="99">
        <v>839436.61552845873</v>
      </c>
      <c r="H65" s="99">
        <v>875359.41858388984</v>
      </c>
      <c r="I65" s="99">
        <v>905996.9982343259</v>
      </c>
      <c r="J65" s="99">
        <v>937706.89317252731</v>
      </c>
    </row>
    <row r="66" spans="2:10">
      <c r="B66" t="s">
        <v>217</v>
      </c>
      <c r="C66" t="s">
        <v>139</v>
      </c>
      <c r="D66" s="99">
        <v>74284.340938556037</v>
      </c>
      <c r="E66" s="99">
        <v>76512.871166712721</v>
      </c>
      <c r="F66" s="99">
        <v>78808.257301714111</v>
      </c>
      <c r="G66" s="99">
        <v>81172.505020765529</v>
      </c>
      <c r="H66" s="99">
        <v>83607.680171388492</v>
      </c>
      <c r="I66" s="99">
        <v>86115.91057653015</v>
      </c>
      <c r="J66" s="99">
        <v>88699.38789382606</v>
      </c>
    </row>
    <row r="67" spans="2:10">
      <c r="B67" t="s">
        <v>142</v>
      </c>
      <c r="C67" t="s">
        <v>140</v>
      </c>
      <c r="D67" s="133">
        <v>785803.95945087075</v>
      </c>
      <c r="E67" s="133">
        <v>830723.66678976628</v>
      </c>
      <c r="F67" s="133">
        <v>878271.70066215098</v>
      </c>
      <c r="G67" s="133">
        <v>920609.12054922432</v>
      </c>
      <c r="H67" s="133">
        <v>958967.09875527839</v>
      </c>
      <c r="I67" s="133">
        <v>992112.90881085605</v>
      </c>
      <c r="J67" s="133">
        <v>1026406.2810663534</v>
      </c>
    </row>
    <row r="68" spans="2:10" ht="8.25" customHeight="1"/>
    <row r="69" spans="2:10" ht="8.25" customHeight="1"/>
    <row r="70" spans="2:10">
      <c r="C70" s="152" t="s">
        <v>1049</v>
      </c>
    </row>
    <row r="71" spans="2:10">
      <c r="B71" t="s">
        <v>216</v>
      </c>
      <c r="C71" t="s">
        <v>138</v>
      </c>
      <c r="D71" s="99">
        <v>1379604.4569004881</v>
      </c>
      <c r="E71" s="99">
        <v>1462380.7243145173</v>
      </c>
      <c r="F71" s="99">
        <v>1550123.5677733887</v>
      </c>
      <c r="G71" s="99">
        <v>1627629.7461620583</v>
      </c>
      <c r="H71" s="99">
        <v>1697282.4414781095</v>
      </c>
      <c r="I71" s="99">
        <v>1756687.3269298431</v>
      </c>
      <c r="J71" s="99">
        <v>1818171.3833723874</v>
      </c>
    </row>
    <row r="72" spans="2:10">
      <c r="B72" t="s">
        <v>217</v>
      </c>
      <c r="C72" t="s">
        <v>139</v>
      </c>
      <c r="D72" s="99">
        <v>0</v>
      </c>
      <c r="E72" s="99">
        <v>0</v>
      </c>
      <c r="F72" s="99">
        <v>0</v>
      </c>
      <c r="G72" s="99">
        <v>0</v>
      </c>
      <c r="H72" s="99">
        <v>0</v>
      </c>
      <c r="I72" s="99">
        <v>0</v>
      </c>
      <c r="J72" s="99">
        <v>0</v>
      </c>
    </row>
    <row r="73" spans="2:10">
      <c r="B73" t="s">
        <v>142</v>
      </c>
      <c r="C73" t="s">
        <v>140</v>
      </c>
      <c r="D73" s="133">
        <v>1379604.4569004881</v>
      </c>
      <c r="E73" s="133">
        <v>1462380.7243145173</v>
      </c>
      <c r="F73" s="133">
        <v>1550123.5677733887</v>
      </c>
      <c r="G73" s="133">
        <v>1627629.7461620583</v>
      </c>
      <c r="H73" s="133">
        <v>1697282.4414781095</v>
      </c>
      <c r="I73" s="133">
        <v>1756687.3269298431</v>
      </c>
      <c r="J73" s="133">
        <v>1818171.3833723874</v>
      </c>
    </row>
    <row r="74" spans="2:10">
      <c r="D74" s="133"/>
      <c r="E74" s="133"/>
      <c r="F74" s="133"/>
      <c r="G74" s="133"/>
      <c r="H74" s="133"/>
      <c r="I74" s="133"/>
      <c r="J74" s="133"/>
    </row>
    <row r="75" spans="2:10" ht="17.25" customHeight="1">
      <c r="C75" s="152" t="s">
        <v>1236</v>
      </c>
    </row>
    <row r="76" spans="2:10" ht="17.25" customHeight="1">
      <c r="B76" t="s">
        <v>216</v>
      </c>
      <c r="C76" t="s">
        <v>138</v>
      </c>
      <c r="D76" s="99">
        <v>4103150.6269077756</v>
      </c>
      <c r="E76" s="99">
        <v>4349339.6645222418</v>
      </c>
      <c r="F76" s="99">
        <v>4610300.0443935767</v>
      </c>
      <c r="G76" s="99">
        <v>4840815.0466132555</v>
      </c>
      <c r="H76" s="99">
        <v>5047972.6119736619</v>
      </c>
      <c r="I76" s="99">
        <v>5224651.6533927396</v>
      </c>
      <c r="J76" s="99">
        <v>5407514.4612614857</v>
      </c>
    </row>
    <row r="77" spans="2:10" ht="17.25" customHeight="1">
      <c r="B77" t="s">
        <v>217</v>
      </c>
      <c r="C77" t="s">
        <v>139</v>
      </c>
      <c r="D77" s="99">
        <v>593000</v>
      </c>
      <c r="E77" s="99">
        <v>295490</v>
      </c>
      <c r="F77" s="99">
        <v>301079.3</v>
      </c>
      <c r="G77" s="99">
        <v>310111.67899999995</v>
      </c>
      <c r="H77" s="99">
        <v>319415.02937</v>
      </c>
      <c r="I77" s="99">
        <v>328997.48025109997</v>
      </c>
      <c r="J77" s="99">
        <v>338867.40465863299</v>
      </c>
    </row>
    <row r="78" spans="2:10" ht="17.25" customHeight="1">
      <c r="B78" t="s">
        <v>142</v>
      </c>
      <c r="C78" t="s">
        <v>140</v>
      </c>
      <c r="D78" s="133">
        <v>4696150.6269077752</v>
      </c>
      <c r="E78" s="133">
        <v>4644829.6645222418</v>
      </c>
      <c r="F78" s="133">
        <v>4911379.3443935765</v>
      </c>
      <c r="G78" s="133">
        <v>5150926.7256132551</v>
      </c>
      <c r="H78" s="133">
        <v>5367387.6413436616</v>
      </c>
      <c r="I78" s="133">
        <v>5553649.1336438395</v>
      </c>
      <c r="J78" s="133">
        <v>5746381.865920119</v>
      </c>
    </row>
    <row r="79" spans="2:10" ht="8.25" customHeight="1"/>
    <row r="80" spans="2:10">
      <c r="C80" s="152" t="s">
        <v>1235</v>
      </c>
    </row>
    <row r="81" spans="2:10">
      <c r="B81" t="s">
        <v>216</v>
      </c>
      <c r="C81" t="s">
        <v>138</v>
      </c>
      <c r="D81" s="99">
        <v>0</v>
      </c>
      <c r="E81" s="99">
        <v>0</v>
      </c>
      <c r="F81" s="99">
        <v>0</v>
      </c>
      <c r="G81" s="99">
        <v>0</v>
      </c>
      <c r="H81" s="99">
        <v>0</v>
      </c>
      <c r="I81" s="99">
        <v>0</v>
      </c>
      <c r="J81" s="99">
        <v>0</v>
      </c>
    </row>
    <row r="82" spans="2:10">
      <c r="B82" t="s">
        <v>217</v>
      </c>
      <c r="C82" t="s">
        <v>139</v>
      </c>
      <c r="D82" s="99">
        <v>0</v>
      </c>
      <c r="E82" s="99">
        <v>0</v>
      </c>
      <c r="F82" s="99">
        <v>0</v>
      </c>
      <c r="G82" s="99">
        <v>0</v>
      </c>
      <c r="H82" s="99">
        <v>0</v>
      </c>
      <c r="I82" s="99">
        <v>0</v>
      </c>
      <c r="J82" s="99">
        <v>0</v>
      </c>
    </row>
    <row r="83" spans="2:10">
      <c r="B83" t="s">
        <v>142</v>
      </c>
      <c r="C83" t="s">
        <v>140</v>
      </c>
      <c r="D83" s="133">
        <v>0</v>
      </c>
      <c r="E83" s="133">
        <v>0</v>
      </c>
      <c r="F83" s="133">
        <v>0</v>
      </c>
      <c r="G83" s="133">
        <v>0</v>
      </c>
      <c r="H83" s="133">
        <v>0</v>
      </c>
      <c r="I83" s="133">
        <v>0</v>
      </c>
      <c r="J83" s="133">
        <v>0</v>
      </c>
    </row>
    <row r="85" spans="2:10" ht="21">
      <c r="C85" s="110"/>
    </row>
    <row r="86" spans="2:10" ht="21">
      <c r="C86" s="110"/>
    </row>
    <row r="87" spans="2:10" ht="21">
      <c r="C87" s="110"/>
    </row>
    <row r="88" spans="2:10" ht="21">
      <c r="C88" s="110"/>
    </row>
    <row r="89" spans="2:10" ht="21">
      <c r="C89" s="110"/>
    </row>
    <row r="90" spans="2:10" ht="21">
      <c r="C90" s="110"/>
    </row>
    <row r="91" spans="2:10" ht="21">
      <c r="C91" s="110"/>
    </row>
    <row r="92" spans="2:10" ht="21">
      <c r="C92" s="110"/>
    </row>
    <row r="93" spans="2:10" ht="21">
      <c r="C93" s="110"/>
    </row>
    <row r="94" spans="2:10" ht="21">
      <c r="C94" s="110"/>
    </row>
    <row r="95" spans="2:10" ht="21">
      <c r="C95" s="110"/>
    </row>
    <row r="96" spans="2:10" ht="21">
      <c r="C96" s="110"/>
    </row>
    <row r="97" spans="3:3" ht="21">
      <c r="C97" s="110"/>
    </row>
  </sheetData>
  <pageMargins left="0.7" right="0.7" top="0.75" bottom="0.75" header="0.3" footer="0.3"/>
  <pageSetup scale="45" fitToHeight="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4.9989318521683403E-2"/>
    <pageSetUpPr fitToPage="1"/>
  </sheetPr>
  <dimension ref="A1:K44"/>
  <sheetViews>
    <sheetView showGridLines="0" zoomScale="98" zoomScaleNormal="98" workbookViewId="0">
      <selection activeCell="B14" sqref="B14"/>
    </sheetView>
  </sheetViews>
  <sheetFormatPr defaultColWidth="9" defaultRowHeight="15.75"/>
  <cols>
    <col min="1" max="1" width="15.625" style="15" customWidth="1"/>
    <col min="2" max="2" width="21" style="15" customWidth="1"/>
    <col min="3" max="4" width="11.125" style="15" customWidth="1"/>
    <col min="5" max="5" width="13.5" style="15" customWidth="1"/>
    <col min="6" max="6" width="9" style="15"/>
    <col min="7" max="7" width="17" style="15" customWidth="1"/>
    <col min="8" max="8" width="13.625" style="15" customWidth="1"/>
    <col min="9" max="9" width="20" style="15" customWidth="1"/>
    <col min="10" max="10" width="9" style="15"/>
    <col min="11" max="11" width="15" style="15" customWidth="1"/>
    <col min="12" max="16384" width="9" style="15"/>
  </cols>
  <sheetData>
    <row r="1" spans="1:10">
      <c r="A1"/>
      <c r="C1"/>
      <c r="D1"/>
      <c r="E1"/>
      <c r="F1"/>
      <c r="G1"/>
      <c r="H1"/>
    </row>
    <row r="3" spans="1:10" ht="23.25">
      <c r="C3" s="97"/>
      <c r="E3" s="1106">
        <v>2022</v>
      </c>
      <c r="F3" s="1106"/>
    </row>
    <row r="6" spans="1:10">
      <c r="B6" s="1107" t="s">
        <v>160</v>
      </c>
      <c r="C6" s="1107"/>
      <c r="D6" s="1107"/>
      <c r="E6" s="1107"/>
      <c r="F6" s="1107"/>
      <c r="G6" s="1107"/>
      <c r="H6" s="1107"/>
      <c r="I6" s="1107"/>
    </row>
    <row r="7" spans="1:10">
      <c r="B7" s="1107"/>
      <c r="C7" s="1107"/>
      <c r="D7" s="1107"/>
      <c r="E7" s="1107"/>
      <c r="F7" s="1107"/>
      <c r="G7" s="1107"/>
      <c r="H7" s="1107"/>
      <c r="I7" s="1107"/>
    </row>
    <row r="8" spans="1:10">
      <c r="B8" s="1107"/>
      <c r="C8" s="1107"/>
      <c r="D8" s="1107"/>
      <c r="E8" s="1107"/>
      <c r="F8" s="1107"/>
      <c r="G8" s="1107"/>
      <c r="H8" s="1107"/>
      <c r="I8" s="1107"/>
    </row>
    <row r="9" spans="1:10" ht="33.75" customHeight="1" thickBot="1">
      <c r="B9" s="1107"/>
      <c r="C9" s="1107"/>
      <c r="D9" s="1107"/>
      <c r="E9" s="1107"/>
      <c r="F9" s="1107"/>
      <c r="G9" s="1107"/>
      <c r="H9" s="1107"/>
      <c r="I9" s="1107"/>
    </row>
    <row r="10" spans="1:10" ht="55.5" customHeight="1">
      <c r="B10" s="1108" t="s">
        <v>542</v>
      </c>
      <c r="C10" s="1109"/>
      <c r="D10" s="1109"/>
      <c r="E10" s="1109"/>
      <c r="F10" s="1109"/>
      <c r="G10" s="1109"/>
      <c r="H10" s="1109"/>
      <c r="I10" s="1110"/>
    </row>
    <row r="11" spans="1:10" ht="82.35" customHeight="1" thickBot="1">
      <c r="B11" s="1111"/>
      <c r="C11" s="1112"/>
      <c r="D11" s="1112"/>
      <c r="E11" s="1112"/>
      <c r="F11" s="1112"/>
      <c r="G11" s="1112"/>
      <c r="H11" s="1112"/>
      <c r="I11" s="1113"/>
    </row>
    <row r="12" spans="1:10" ht="55.5" customHeight="1">
      <c r="B12" s="1114" t="s">
        <v>539</v>
      </c>
      <c r="C12" s="1115"/>
      <c r="D12" s="1115"/>
      <c r="E12" s="1115"/>
      <c r="F12" s="1115"/>
      <c r="G12" s="1115"/>
      <c r="H12" s="1115"/>
      <c r="I12" s="1116"/>
    </row>
    <row r="13" spans="1:10" ht="55.5" customHeight="1">
      <c r="B13" s="1117" t="s">
        <v>544</v>
      </c>
      <c r="C13" s="1118"/>
      <c r="D13" s="1118"/>
      <c r="E13" s="1118"/>
      <c r="F13" s="1118"/>
      <c r="G13" s="1118"/>
      <c r="H13" s="1118"/>
      <c r="I13" s="1119"/>
    </row>
    <row r="14" spans="1:10" ht="56.25" customHeight="1">
      <c r="B14"/>
      <c r="C14"/>
      <c r="D14"/>
      <c r="E14"/>
      <c r="F14"/>
      <c r="G14"/>
      <c r="H14"/>
      <c r="I14"/>
      <c r="J14"/>
    </row>
    <row r="15" spans="1:10" ht="64.5" customHeight="1">
      <c r="A15" s="452"/>
      <c r="B15"/>
      <c r="C15"/>
      <c r="D15"/>
      <c r="E15"/>
      <c r="F15"/>
      <c r="G15"/>
      <c r="H15"/>
      <c r="I15"/>
      <c r="J15"/>
    </row>
    <row r="16" spans="1:10" ht="60.75" customHeight="1">
      <c r="A16" s="452"/>
      <c r="B16"/>
      <c r="C16"/>
      <c r="D16"/>
      <c r="E16"/>
      <c r="F16"/>
      <c r="G16"/>
      <c r="H16"/>
      <c r="I16"/>
      <c r="J16"/>
    </row>
    <row r="17" spans="1:11" customFormat="1" ht="60.75" customHeight="1">
      <c r="A17" s="452"/>
      <c r="K17" s="15"/>
    </row>
    <row r="18" spans="1:11" customFormat="1" ht="60.75" customHeight="1">
      <c r="A18" s="452"/>
      <c r="K18" s="15"/>
    </row>
    <row r="19" spans="1:11" customFormat="1" ht="33.75" customHeight="1">
      <c r="B19" s="15"/>
      <c r="C19" s="15"/>
      <c r="D19" s="15"/>
      <c r="E19" s="15"/>
      <c r="F19" s="15"/>
      <c r="G19" s="15"/>
      <c r="H19" s="15"/>
      <c r="I19" s="15"/>
    </row>
    <row r="20" spans="1:11" customFormat="1" ht="18" customHeight="1">
      <c r="B20" s="1104" t="s">
        <v>538</v>
      </c>
      <c r="C20" s="1104"/>
      <c r="D20" s="1104"/>
      <c r="E20" s="1104"/>
      <c r="F20" s="1104"/>
      <c r="G20" s="1104"/>
      <c r="H20" s="1104"/>
      <c r="I20" s="1104"/>
    </row>
    <row r="21" spans="1:11" customFormat="1" ht="18" customHeight="1">
      <c r="B21" s="1104"/>
      <c r="C21" s="1104"/>
      <c r="D21" s="1104"/>
      <c r="E21" s="1104"/>
      <c r="F21" s="1104"/>
      <c r="G21" s="1104"/>
      <c r="H21" s="1104"/>
      <c r="I21" s="1104"/>
    </row>
    <row r="22" spans="1:11" customFormat="1" ht="18" customHeight="1">
      <c r="B22" s="1104"/>
      <c r="C22" s="1104"/>
      <c r="D22" s="1104"/>
      <c r="E22" s="1104"/>
      <c r="F22" s="1104"/>
      <c r="G22" s="1104"/>
      <c r="H22" s="1104"/>
      <c r="I22" s="1104"/>
    </row>
    <row r="23" spans="1:11" ht="34.5" customHeight="1">
      <c r="B23" s="1104"/>
      <c r="C23" s="1104"/>
      <c r="D23" s="1104"/>
      <c r="E23" s="1104"/>
      <c r="F23" s="1104"/>
      <c r="G23" s="1104"/>
      <c r="H23" s="1104"/>
      <c r="I23" s="1104"/>
    </row>
    <row r="24" spans="1:11">
      <c r="B24" s="1104"/>
      <c r="C24" s="1104"/>
      <c r="D24" s="1104"/>
      <c r="E24" s="1104"/>
      <c r="F24" s="1104"/>
      <c r="G24" s="1104"/>
      <c r="H24" s="1104"/>
      <c r="I24" s="1104"/>
    </row>
    <row r="25" spans="1:11">
      <c r="B25" s="1104"/>
      <c r="C25" s="1104"/>
      <c r="D25" s="1104"/>
      <c r="E25" s="1104"/>
      <c r="F25" s="1104"/>
      <c r="G25" s="1104"/>
      <c r="H25" s="1104"/>
      <c r="I25" s="1104"/>
    </row>
    <row r="26" spans="1:11">
      <c r="B26" s="1104"/>
      <c r="C26" s="1104"/>
      <c r="D26" s="1104"/>
      <c r="E26" s="1104"/>
      <c r="F26" s="1104"/>
      <c r="G26" s="1104"/>
      <c r="H26" s="1104"/>
      <c r="I26" s="1104"/>
    </row>
    <row r="27" spans="1:11" ht="40.5" customHeight="1">
      <c r="B27" s="1104"/>
      <c r="C27" s="1104"/>
      <c r="D27" s="1104"/>
      <c r="E27" s="1104"/>
      <c r="F27" s="1104"/>
      <c r="G27" s="1104"/>
      <c r="H27" s="1104"/>
      <c r="I27" s="1104"/>
    </row>
    <row r="28" spans="1:11">
      <c r="A28" s="127"/>
      <c r="B28" s="1104"/>
      <c r="C28" s="1104"/>
      <c r="D28" s="1104"/>
      <c r="E28" s="1104"/>
      <c r="F28" s="1104"/>
      <c r="G28" s="1104"/>
      <c r="H28" s="1104"/>
      <c r="I28" s="1104"/>
    </row>
    <row r="29" spans="1:11">
      <c r="A29" s="127"/>
      <c r="B29" s="1104"/>
      <c r="C29" s="1104"/>
      <c r="D29" s="1104"/>
      <c r="E29" s="1104"/>
      <c r="F29" s="1104"/>
      <c r="G29" s="1104"/>
      <c r="H29" s="1104"/>
      <c r="I29" s="1104"/>
    </row>
    <row r="30" spans="1:11">
      <c r="A30" s="127"/>
      <c r="B30" s="1104"/>
      <c r="C30" s="1104"/>
      <c r="D30" s="1104"/>
      <c r="E30" s="1104"/>
      <c r="F30" s="1104"/>
      <c r="G30" s="1104"/>
      <c r="H30" s="1104"/>
      <c r="I30" s="1104"/>
    </row>
    <row r="31" spans="1:11">
      <c r="A31" s="127"/>
      <c r="B31" s="1104"/>
      <c r="C31" s="1104"/>
      <c r="D31" s="1104"/>
      <c r="E31" s="1104"/>
      <c r="F31" s="1104"/>
      <c r="G31" s="1104"/>
      <c r="H31" s="1104"/>
      <c r="I31" s="1104"/>
    </row>
    <row r="32" spans="1:11">
      <c r="A32" s="127"/>
      <c r="B32" s="1104"/>
      <c r="C32" s="1104"/>
      <c r="D32" s="1104"/>
      <c r="E32" s="1104"/>
      <c r="F32" s="1104"/>
      <c r="G32" s="1104"/>
      <c r="H32" s="1104"/>
      <c r="I32" s="1104"/>
    </row>
    <row r="33" spans="1:9">
      <c r="A33" s="127"/>
      <c r="B33" s="1104"/>
      <c r="C33" s="1104"/>
      <c r="D33" s="1104"/>
      <c r="E33" s="1104"/>
      <c r="F33" s="1104"/>
      <c r="G33" s="1104"/>
      <c r="H33" s="1104"/>
      <c r="I33" s="1104"/>
    </row>
    <row r="34" spans="1:9">
      <c r="A34" s="127"/>
      <c r="B34" s="1104"/>
      <c r="C34" s="1104"/>
      <c r="D34" s="1104"/>
      <c r="E34" s="1104"/>
      <c r="F34" s="1104"/>
      <c r="G34" s="1104"/>
      <c r="H34" s="1104"/>
      <c r="I34" s="1104"/>
    </row>
    <row r="35" spans="1:9">
      <c r="A35" s="127"/>
      <c r="B35" s="1104"/>
      <c r="C35" s="1104"/>
      <c r="D35" s="1104"/>
      <c r="E35" s="1104"/>
      <c r="F35" s="1104"/>
      <c r="G35" s="1104"/>
      <c r="H35" s="1104"/>
      <c r="I35" s="1104"/>
    </row>
    <row r="36" spans="1:9">
      <c r="A36" s="127"/>
      <c r="B36" s="1104"/>
      <c r="C36" s="1104"/>
      <c r="D36" s="1104"/>
      <c r="E36" s="1104"/>
      <c r="F36" s="1104"/>
      <c r="G36" s="1104"/>
      <c r="H36" s="1104"/>
      <c r="I36" s="1104"/>
    </row>
    <row r="37" spans="1:9">
      <c r="A37" s="127"/>
      <c r="B37" s="1104"/>
      <c r="C37" s="1104"/>
      <c r="D37" s="1104"/>
      <c r="E37" s="1104"/>
      <c r="F37" s="1104"/>
      <c r="G37" s="1104"/>
      <c r="H37" s="1104"/>
      <c r="I37" s="1104"/>
    </row>
    <row r="38" spans="1:9">
      <c r="A38" s="127"/>
      <c r="G38"/>
      <c r="H38"/>
    </row>
    <row r="39" spans="1:9">
      <c r="A39" s="127"/>
    </row>
    <row r="40" spans="1:9" ht="18.75">
      <c r="A40" s="127"/>
      <c r="F40" s="148"/>
      <c r="H40" s="311" t="s">
        <v>473</v>
      </c>
    </row>
    <row r="41" spans="1:9">
      <c r="A41" s="127"/>
      <c r="H41" s="15" t="s">
        <v>3</v>
      </c>
    </row>
    <row r="42" spans="1:9">
      <c r="A42" s="127"/>
      <c r="H42" s="15" t="s">
        <v>540</v>
      </c>
    </row>
    <row r="43" spans="1:9">
      <c r="H43" s="15" t="s">
        <v>468</v>
      </c>
    </row>
    <row r="44" spans="1:9">
      <c r="A44" s="16"/>
      <c r="B44" s="1105"/>
      <c r="C44" s="1105"/>
      <c r="D44" s="1105"/>
      <c r="H44" s="120" t="s">
        <v>541</v>
      </c>
    </row>
  </sheetData>
  <sheetProtection insertRows="0"/>
  <mergeCells count="7">
    <mergeCell ref="B20:I37"/>
    <mergeCell ref="B44:D44"/>
    <mergeCell ref="E3:F3"/>
    <mergeCell ref="B6:I9"/>
    <mergeCell ref="B10:I11"/>
    <mergeCell ref="B12:I12"/>
    <mergeCell ref="B13:I13"/>
  </mergeCells>
  <hyperlinks>
    <hyperlink ref="H44" r:id="rId1" xr:uid="{00000000-0004-0000-0100-000000000000}"/>
  </hyperlinks>
  <pageMargins left="0.7" right="0.7" top="0.75" bottom="0.75" header="0.3" footer="0.3"/>
  <pageSetup scale="59" fitToHeight="0" orientation="portrait" r:id="rId2"/>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00000"/>
    <pageSetUpPr fitToPage="1"/>
  </sheetPr>
  <dimension ref="A1:O46"/>
  <sheetViews>
    <sheetView view="pageBreakPreview" zoomScale="60" zoomScaleNormal="100" workbookViewId="0">
      <selection activeCell="L12" sqref="L12"/>
    </sheetView>
  </sheetViews>
  <sheetFormatPr defaultRowHeight="15.75"/>
  <sheetData>
    <row r="1" spans="1:15" ht="26.25">
      <c r="A1" s="108" t="str">
        <f>COVER!B10&amp;" "&amp;COVER!B11</f>
        <v xml:space="preserve">Olympia-Tumwater Regional Fire Authority </v>
      </c>
      <c r="B1" s="68"/>
      <c r="C1" s="68"/>
      <c r="D1" s="68"/>
      <c r="E1" s="68"/>
      <c r="F1" s="2"/>
      <c r="G1" s="2"/>
      <c r="H1" s="2"/>
      <c r="I1" s="2"/>
      <c r="J1" s="2"/>
      <c r="K1" s="68"/>
      <c r="L1" s="2"/>
      <c r="M1" s="153" t="s">
        <v>192</v>
      </c>
    </row>
    <row r="2" spans="1:15" ht="26.25">
      <c r="A2" s="108" t="s">
        <v>162</v>
      </c>
      <c r="B2" s="68"/>
      <c r="C2" s="68"/>
      <c r="D2" s="2"/>
      <c r="G2" s="15"/>
      <c r="H2" s="15"/>
      <c r="I2" s="97"/>
      <c r="J2" s="15"/>
    </row>
    <row r="4" spans="1:15">
      <c r="B4" s="1122" t="s">
        <v>193</v>
      </c>
      <c r="C4" s="1123"/>
      <c r="D4" s="1124"/>
    </row>
    <row r="5" spans="1:15">
      <c r="B5" s="1145" t="s">
        <v>210</v>
      </c>
      <c r="C5" s="1145"/>
      <c r="D5" s="1145"/>
      <c r="E5" s="1145"/>
      <c r="F5" s="1145"/>
      <c r="G5" s="1145"/>
      <c r="H5" s="1145"/>
      <c r="I5" s="1145"/>
      <c r="J5" s="1145"/>
      <c r="K5" s="1145"/>
      <c r="L5" s="1145"/>
      <c r="M5" s="1145"/>
    </row>
    <row r="6" spans="1:15">
      <c r="C6" t="str">
        <f>'Reserve Summary'!C17</f>
        <v>Emergency Reserve</v>
      </c>
      <c r="O6" s="151"/>
    </row>
    <row r="7" spans="1:15">
      <c r="C7" t="str">
        <f>'Reserve Summary'!C18</f>
        <v>Apparatus Reserve</v>
      </c>
    </row>
    <row r="8" spans="1:15">
      <c r="C8" t="str">
        <f>'Reserve Summary'!C20</f>
        <v>Facilities Reserve</v>
      </c>
    </row>
    <row r="9" spans="1:15">
      <c r="C9" t="str">
        <f>'Reserve Summary'!C19</f>
        <v>Equipment Reserve</v>
      </c>
    </row>
    <row r="10" spans="1:15">
      <c r="C10" t="e">
        <f>'Reserve Summary'!#REF!</f>
        <v>#REF!</v>
      </c>
    </row>
    <row r="11" spans="1:15">
      <c r="C11" t="e">
        <f>'Reserve Summary'!#REF!</f>
        <v>#REF!</v>
      </c>
    </row>
    <row r="12" spans="1:15">
      <c r="B12" t="s">
        <v>209</v>
      </c>
    </row>
    <row r="13" spans="1:15">
      <c r="C13" t="str">
        <f>'Reserve Summary'!D16</f>
        <v>January 1, Beginning Cash</v>
      </c>
    </row>
    <row r="14" spans="1:15">
      <c r="C14" t="str">
        <f>'Reserve Summary'!D24</f>
        <v>Property Tax Allocations</v>
      </c>
    </row>
    <row r="15" spans="1:15">
      <c r="C15" t="str">
        <f>'Reserve Summary'!D32</f>
        <v>Periodic Revenue</v>
      </c>
    </row>
    <row r="16" spans="1:15">
      <c r="C16" t="str">
        <f>'Reserve Summary'!D40</f>
        <v>Asset Sales</v>
      </c>
    </row>
    <row r="17" spans="2:13">
      <c r="C17" t="e">
        <f>'Reserve Summary'!#REF!</f>
        <v>#REF!</v>
      </c>
    </row>
    <row r="18" spans="2:13">
      <c r="C18" t="str">
        <f>'Reserve Summary'!D48</f>
        <v>Annual Expenses</v>
      </c>
    </row>
    <row r="19" spans="2:13">
      <c r="C19" t="e">
        <f>'Reserve Summary'!#REF!</f>
        <v>#REF!</v>
      </c>
    </row>
    <row r="20" spans="2:13">
      <c r="C20" t="str">
        <f>'Reserve Summary'!D56</f>
        <v>Annual Debt Service (Bonds &amp; Leases)</v>
      </c>
    </row>
    <row r="21" spans="2:13">
      <c r="C21" t="str">
        <f>'Reserve Summary'!D64</f>
        <v>December 31, Ending Cash</v>
      </c>
    </row>
    <row r="22" spans="2:13">
      <c r="B22" t="s">
        <v>205</v>
      </c>
    </row>
    <row r="27" spans="2:13" ht="15.75" customHeight="1">
      <c r="B27" s="1128" t="s">
        <v>211</v>
      </c>
      <c r="C27" s="1128"/>
      <c r="D27" s="1128"/>
      <c r="E27" s="1128"/>
      <c r="F27" s="1128"/>
      <c r="G27" s="1128"/>
      <c r="H27" s="1128"/>
      <c r="I27" s="1128"/>
      <c r="J27" s="1128"/>
      <c r="K27" s="1128"/>
      <c r="L27" s="1128"/>
      <c r="M27" s="1128"/>
    </row>
    <row r="28" spans="2:13">
      <c r="B28" s="1128"/>
      <c r="C28" s="1128"/>
      <c r="D28" s="1128"/>
      <c r="E28" s="1128"/>
      <c r="F28" s="1128"/>
      <c r="G28" s="1128"/>
      <c r="H28" s="1128"/>
      <c r="I28" s="1128"/>
      <c r="J28" s="1128"/>
      <c r="K28" s="1128"/>
      <c r="L28" s="1128"/>
      <c r="M28" s="1128"/>
    </row>
    <row r="29" spans="2:13">
      <c r="B29" s="1128"/>
      <c r="C29" s="1128"/>
      <c r="D29" s="1128"/>
      <c r="E29" s="1128"/>
      <c r="F29" s="1128"/>
      <c r="G29" s="1128"/>
      <c r="H29" s="1128"/>
      <c r="I29" s="1128"/>
      <c r="J29" s="1128"/>
      <c r="K29" s="1128"/>
      <c r="L29" s="1128"/>
      <c r="M29" s="1128"/>
    </row>
    <row r="30" spans="2:13">
      <c r="B30" s="1128"/>
      <c r="C30" s="1128"/>
      <c r="D30" s="1128"/>
      <c r="E30" s="1128"/>
      <c r="F30" s="1128"/>
      <c r="G30" s="1128"/>
      <c r="H30" s="1128"/>
      <c r="I30" s="1128"/>
      <c r="J30" s="1128"/>
      <c r="K30" s="1128"/>
      <c r="L30" s="1128"/>
      <c r="M30" s="1128"/>
    </row>
    <row r="31" spans="2:13">
      <c r="B31" s="1128"/>
      <c r="C31" s="1128"/>
      <c r="D31" s="1128"/>
      <c r="E31" s="1128"/>
      <c r="F31" s="1128"/>
      <c r="G31" s="1128"/>
      <c r="H31" s="1128"/>
      <c r="I31" s="1128"/>
      <c r="J31" s="1128"/>
      <c r="K31" s="1128"/>
      <c r="L31" s="1128"/>
      <c r="M31" s="1128"/>
    </row>
    <row r="32" spans="2:13">
      <c r="B32" s="1128"/>
      <c r="C32" s="1128"/>
      <c r="D32" s="1128"/>
      <c r="E32" s="1128"/>
      <c r="F32" s="1128"/>
      <c r="G32" s="1128"/>
      <c r="H32" s="1128"/>
      <c r="I32" s="1128"/>
      <c r="J32" s="1128"/>
      <c r="K32" s="1128"/>
      <c r="L32" s="1128"/>
      <c r="M32" s="1128"/>
    </row>
    <row r="33" spans="2:13">
      <c r="B33" s="1128"/>
      <c r="C33" s="1128"/>
      <c r="D33" s="1128"/>
      <c r="E33" s="1128"/>
      <c r="F33" s="1128"/>
      <c r="G33" s="1128"/>
      <c r="H33" s="1128"/>
      <c r="I33" s="1128"/>
      <c r="J33" s="1128"/>
      <c r="K33" s="1128"/>
      <c r="L33" s="1128"/>
      <c r="M33" s="1128"/>
    </row>
    <row r="34" spans="2:13">
      <c r="B34" s="1128"/>
      <c r="C34" s="1128"/>
      <c r="D34" s="1128"/>
      <c r="E34" s="1128"/>
      <c r="F34" s="1128"/>
      <c r="G34" s="1128"/>
      <c r="H34" s="1128"/>
      <c r="I34" s="1128"/>
      <c r="J34" s="1128"/>
      <c r="K34" s="1128"/>
      <c r="L34" s="1128"/>
      <c r="M34" s="1128"/>
    </row>
    <row r="35" spans="2:13">
      <c r="B35" s="1128"/>
      <c r="C35" s="1128"/>
      <c r="D35" s="1128"/>
      <c r="E35" s="1128"/>
      <c r="F35" s="1128"/>
      <c r="G35" s="1128"/>
      <c r="H35" s="1128"/>
      <c r="I35" s="1128"/>
      <c r="J35" s="1128"/>
      <c r="K35" s="1128"/>
      <c r="L35" s="1128"/>
      <c r="M35" s="1128"/>
    </row>
    <row r="36" spans="2:13">
      <c r="B36" s="150"/>
      <c r="C36" s="150" t="s">
        <v>194</v>
      </c>
      <c r="D36" s="150"/>
      <c r="E36" s="150"/>
      <c r="F36" s="150"/>
      <c r="G36" s="150"/>
      <c r="H36" s="150"/>
      <c r="I36" s="150"/>
      <c r="J36" s="150"/>
      <c r="K36" s="150"/>
      <c r="L36" s="150"/>
      <c r="M36" s="150"/>
    </row>
    <row r="37" spans="2:13">
      <c r="B37" s="150"/>
      <c r="C37" s="150" t="s">
        <v>195</v>
      </c>
      <c r="D37" s="150"/>
      <c r="E37" s="150"/>
      <c r="F37" s="150"/>
      <c r="G37" s="150"/>
      <c r="H37" s="150"/>
      <c r="I37" s="150"/>
      <c r="J37" s="150"/>
      <c r="K37" s="150"/>
      <c r="L37" s="150"/>
      <c r="M37" s="150"/>
    </row>
    <row r="38" spans="2:13">
      <c r="B38" s="150"/>
      <c r="C38" s="150" t="s">
        <v>196</v>
      </c>
      <c r="D38" s="150"/>
      <c r="E38" s="150"/>
      <c r="F38" s="150"/>
      <c r="G38" s="150"/>
      <c r="H38" s="150"/>
      <c r="I38" s="150"/>
      <c r="J38" s="150"/>
      <c r="K38" s="150"/>
      <c r="L38" s="150"/>
      <c r="M38" s="150"/>
    </row>
    <row r="39" spans="2:13">
      <c r="B39" s="150"/>
      <c r="C39" s="150" t="s">
        <v>197</v>
      </c>
      <c r="D39" s="150"/>
      <c r="E39" s="150"/>
      <c r="F39" s="150"/>
      <c r="G39" s="150"/>
      <c r="H39" s="150"/>
      <c r="I39" s="150"/>
      <c r="J39" s="150"/>
      <c r="K39" s="150"/>
      <c r="L39" s="150"/>
      <c r="M39" s="150"/>
    </row>
    <row r="40" spans="2:13">
      <c r="B40" s="150"/>
      <c r="C40" s="150" t="s">
        <v>198</v>
      </c>
      <c r="D40" s="150"/>
      <c r="E40" s="150"/>
      <c r="F40" s="150"/>
      <c r="G40" s="150"/>
      <c r="H40" s="150"/>
      <c r="I40" s="150"/>
      <c r="J40" s="150"/>
      <c r="K40" s="150"/>
      <c r="L40" s="150"/>
      <c r="M40" s="150"/>
    </row>
    <row r="41" spans="2:13">
      <c r="B41" s="150"/>
      <c r="C41" s="150" t="s">
        <v>199</v>
      </c>
      <c r="D41" s="150"/>
      <c r="E41" s="150"/>
      <c r="F41" s="150"/>
      <c r="G41" s="150"/>
      <c r="H41" s="150"/>
      <c r="I41" s="150"/>
      <c r="J41" s="150"/>
      <c r="K41" s="150"/>
      <c r="L41" s="150"/>
      <c r="M41" s="150"/>
    </row>
    <row r="42" spans="2:13">
      <c r="B42" s="150" t="s">
        <v>200</v>
      </c>
      <c r="C42" s="150"/>
      <c r="D42" s="150"/>
      <c r="E42" s="150"/>
      <c r="F42" s="150"/>
      <c r="G42" s="150"/>
      <c r="H42" s="150"/>
      <c r="I42" s="150"/>
      <c r="J42" s="150"/>
      <c r="K42" s="150"/>
      <c r="L42" s="150"/>
      <c r="M42" s="150"/>
    </row>
    <row r="43" spans="2:13">
      <c r="C43" s="150" t="s">
        <v>204</v>
      </c>
    </row>
    <row r="44" spans="2:13">
      <c r="C44" s="150" t="s">
        <v>203</v>
      </c>
    </row>
    <row r="45" spans="2:13">
      <c r="C45" s="150" t="s">
        <v>202</v>
      </c>
    </row>
    <row r="46" spans="2:13">
      <c r="C46" s="150" t="s">
        <v>201</v>
      </c>
    </row>
  </sheetData>
  <mergeCells count="3">
    <mergeCell ref="B4:D4"/>
    <mergeCell ref="B5:M5"/>
    <mergeCell ref="B27:M35"/>
  </mergeCells>
  <pageMargins left="0.7" right="0.7" top="0.75" bottom="0.75" header="0.3" footer="0.3"/>
  <pageSetup scale="71" fitToHeight="0" orientation="portrait"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K71"/>
  <sheetViews>
    <sheetView showGridLines="0" zoomScale="91" zoomScaleNormal="91" zoomScaleSheetLayoutView="55" workbookViewId="0">
      <selection activeCell="I3" sqref="I3"/>
    </sheetView>
  </sheetViews>
  <sheetFormatPr defaultColWidth="9.125" defaultRowHeight="15.75"/>
  <cols>
    <col min="1" max="1" width="9.625" customWidth="1"/>
    <col min="3" max="3" width="17.125" customWidth="1"/>
    <col min="4" max="5" width="16.125" customWidth="1"/>
    <col min="6" max="6" width="19" customWidth="1"/>
    <col min="7" max="7" width="17.125" customWidth="1"/>
    <col min="8" max="11" width="16.625" customWidth="1"/>
  </cols>
  <sheetData>
    <row r="1" spans="1:11" ht="26.25">
      <c r="A1" s="108" t="s">
        <v>1321</v>
      </c>
      <c r="B1" s="2"/>
      <c r="C1" s="2"/>
      <c r="D1" s="2"/>
      <c r="E1" s="2"/>
      <c r="F1" s="2"/>
      <c r="G1" s="2"/>
      <c r="J1" s="64"/>
      <c r="K1" s="256" t="s">
        <v>534</v>
      </c>
    </row>
    <row r="2" spans="1:11" ht="36" customHeight="1">
      <c r="A2" s="108" t="s">
        <v>162</v>
      </c>
      <c r="B2" s="68"/>
      <c r="C2" s="68"/>
      <c r="D2" s="2"/>
      <c r="I2" s="1"/>
    </row>
    <row r="3" spans="1:11" ht="26.25">
      <c r="E3" s="1146" t="s">
        <v>481</v>
      </c>
      <c r="F3" s="1146"/>
      <c r="G3" s="1146"/>
    </row>
    <row r="4" spans="1:11">
      <c r="E4" s="227" t="s">
        <v>571</v>
      </c>
      <c r="F4" s="227" t="s">
        <v>572</v>
      </c>
      <c r="G4" s="227" t="s">
        <v>1075</v>
      </c>
    </row>
    <row r="5" spans="1:11">
      <c r="D5" s="3" t="s">
        <v>2</v>
      </c>
      <c r="E5" s="99">
        <v>0</v>
      </c>
      <c r="F5" s="99">
        <v>0</v>
      </c>
      <c r="G5" s="126">
        <v>0</v>
      </c>
    </row>
    <row r="6" spans="1:11">
      <c r="D6" s="3" t="s">
        <v>0</v>
      </c>
      <c r="E6" s="99">
        <v>200000</v>
      </c>
      <c r="F6" s="99">
        <v>162000</v>
      </c>
      <c r="G6" s="126">
        <v>362000</v>
      </c>
    </row>
    <row r="7" spans="1:11">
      <c r="D7" s="3" t="s">
        <v>1</v>
      </c>
      <c r="E7" s="99">
        <v>50000</v>
      </c>
      <c r="F7" s="99">
        <v>25000</v>
      </c>
      <c r="G7" s="126">
        <v>75000</v>
      </c>
    </row>
    <row r="8" spans="1:11">
      <c r="D8" s="3" t="s">
        <v>741</v>
      </c>
      <c r="E8" s="99">
        <v>0</v>
      </c>
      <c r="F8" s="99">
        <v>0</v>
      </c>
      <c r="G8" s="126">
        <v>0</v>
      </c>
    </row>
    <row r="9" spans="1:11">
      <c r="D9" s="3" t="s">
        <v>742</v>
      </c>
      <c r="E9" s="99">
        <v>0</v>
      </c>
      <c r="F9" s="99">
        <v>0</v>
      </c>
      <c r="G9" s="126">
        <v>0</v>
      </c>
    </row>
    <row r="10" spans="1:11">
      <c r="D10" s="3" t="s">
        <v>743</v>
      </c>
      <c r="E10" s="99">
        <v>0</v>
      </c>
      <c r="F10" s="99">
        <v>0</v>
      </c>
      <c r="G10" s="126">
        <v>0</v>
      </c>
    </row>
    <row r="11" spans="1:11">
      <c r="D11" s="5" t="s">
        <v>427</v>
      </c>
      <c r="E11" s="99">
        <v>250000</v>
      </c>
      <c r="F11" s="99">
        <v>187000</v>
      </c>
      <c r="G11" s="133">
        <v>437000</v>
      </c>
    </row>
    <row r="12" spans="1:11" ht="9" customHeight="1">
      <c r="D12" s="3"/>
    </row>
    <row r="13" spans="1:11">
      <c r="D13" s="5"/>
    </row>
    <row r="14" spans="1:11" ht="7.5" customHeight="1"/>
    <row r="15" spans="1:11" ht="23.25">
      <c r="B15" s="202"/>
      <c r="C15" s="202"/>
      <c r="D15" s="205" t="s">
        <v>346</v>
      </c>
      <c r="E15" s="271">
        <v>2024</v>
      </c>
      <c r="F15" s="271">
        <v>2025</v>
      </c>
      <c r="G15" s="271">
        <v>2026</v>
      </c>
      <c r="H15" s="271">
        <v>2027</v>
      </c>
      <c r="I15" s="271">
        <v>2028</v>
      </c>
      <c r="J15" s="271">
        <v>2029</v>
      </c>
      <c r="K15" s="271">
        <v>2030</v>
      </c>
    </row>
    <row r="16" spans="1:11" ht="18.75">
      <c r="D16" s="14" t="s">
        <v>5</v>
      </c>
    </row>
    <row r="17" spans="3:11">
      <c r="C17" s="3" t="s">
        <v>2</v>
      </c>
      <c r="D17" s="1011"/>
      <c r="E17" s="825">
        <v>0</v>
      </c>
      <c r="F17" s="825">
        <v>0</v>
      </c>
      <c r="G17" s="825">
        <v>0</v>
      </c>
      <c r="H17" s="825">
        <v>0</v>
      </c>
      <c r="I17" s="825">
        <v>0</v>
      </c>
      <c r="J17" s="825">
        <v>0</v>
      </c>
      <c r="K17" s="825">
        <v>0</v>
      </c>
    </row>
    <row r="18" spans="3:11">
      <c r="C18" s="3" t="s">
        <v>0</v>
      </c>
      <c r="D18" s="1011"/>
      <c r="E18" s="825">
        <v>362000</v>
      </c>
      <c r="F18" s="825">
        <v>263626.38158223312</v>
      </c>
      <c r="G18" s="825">
        <v>261049.50529306103</v>
      </c>
      <c r="H18" s="825">
        <v>538794.46673288371</v>
      </c>
      <c r="I18" s="825">
        <v>763794.46673288383</v>
      </c>
      <c r="J18" s="825">
        <v>192101.79106725403</v>
      </c>
      <c r="K18" s="825">
        <v>290691.70214831835</v>
      </c>
    </row>
    <row r="19" spans="3:11">
      <c r="C19" s="3" t="s">
        <v>1</v>
      </c>
      <c r="D19" s="1011"/>
      <c r="E19" s="825">
        <v>75000</v>
      </c>
      <c r="F19" s="825">
        <v>463570</v>
      </c>
      <c r="G19" s="825">
        <v>446305.55300598009</v>
      </c>
      <c r="H19" s="825">
        <v>669096.03136013134</v>
      </c>
      <c r="I19" s="825">
        <v>879075.06647753599</v>
      </c>
      <c r="J19" s="825">
        <v>1597562.4378653122</v>
      </c>
      <c r="K19" s="825">
        <v>-499116.66004185379</v>
      </c>
    </row>
    <row r="20" spans="3:11">
      <c r="C20" s="3" t="s">
        <v>741</v>
      </c>
      <c r="D20" s="1011"/>
      <c r="E20" s="825">
        <v>0</v>
      </c>
      <c r="F20" s="825">
        <v>258416</v>
      </c>
      <c r="G20" s="825">
        <v>369191</v>
      </c>
      <c r="H20" s="825">
        <v>502548.25</v>
      </c>
      <c r="I20" s="825">
        <v>14818.717500000028</v>
      </c>
      <c r="J20" s="825">
        <v>34857.049025000029</v>
      </c>
      <c r="K20" s="825">
        <v>55496.530495750034</v>
      </c>
    </row>
    <row r="21" spans="3:11">
      <c r="C21" s="3" t="s">
        <v>742</v>
      </c>
      <c r="D21" s="1011"/>
      <c r="E21" s="825">
        <v>0</v>
      </c>
      <c r="F21" s="825">
        <v>0</v>
      </c>
      <c r="G21" s="825">
        <v>0</v>
      </c>
      <c r="H21" s="825">
        <v>0</v>
      </c>
      <c r="I21" s="825">
        <v>0</v>
      </c>
      <c r="J21" s="825">
        <v>0</v>
      </c>
      <c r="K21" s="825">
        <v>0</v>
      </c>
    </row>
    <row r="22" spans="3:11">
      <c r="C22" s="3" t="s">
        <v>743</v>
      </c>
      <c r="D22" s="1011"/>
      <c r="E22" s="825">
        <v>150000</v>
      </c>
      <c r="F22" s="825">
        <v>159000</v>
      </c>
      <c r="G22" s="825">
        <v>168540</v>
      </c>
      <c r="H22" s="825">
        <v>176967</v>
      </c>
      <c r="I22" s="825">
        <v>184540.11579065249</v>
      </c>
      <c r="J22" s="825">
        <v>190999.01984332531</v>
      </c>
      <c r="K22" s="825">
        <v>197683.98553784168</v>
      </c>
    </row>
    <row r="23" spans="3:11">
      <c r="E23" s="23">
        <v>587000</v>
      </c>
      <c r="F23" s="23">
        <v>1144612.3815822331</v>
      </c>
      <c r="G23" s="23">
        <v>1245086.0582990411</v>
      </c>
      <c r="H23" s="23">
        <v>1887405.748093015</v>
      </c>
      <c r="I23" s="23">
        <v>1842228.3665010724</v>
      </c>
      <c r="J23" s="23">
        <v>2015520.2978008916</v>
      </c>
      <c r="K23" s="23">
        <v>44755.558140056266</v>
      </c>
    </row>
    <row r="24" spans="3:11" ht="18.75">
      <c r="D24" s="14" t="s">
        <v>78</v>
      </c>
    </row>
    <row r="25" spans="3:11">
      <c r="C25" s="3" t="s">
        <v>2</v>
      </c>
      <c r="D25" s="1011"/>
      <c r="E25" s="825">
        <v>0</v>
      </c>
      <c r="F25" s="825">
        <v>0</v>
      </c>
      <c r="G25" s="825">
        <v>0</v>
      </c>
      <c r="H25" s="825">
        <v>0</v>
      </c>
      <c r="I25" s="825">
        <v>0</v>
      </c>
      <c r="J25" s="825">
        <v>0</v>
      </c>
      <c r="K25" s="825">
        <v>0</v>
      </c>
    </row>
    <row r="26" spans="3:11">
      <c r="C26" s="3" t="s">
        <v>0</v>
      </c>
      <c r="D26" s="1011"/>
      <c r="E26" s="825">
        <v>10000</v>
      </c>
      <c r="F26" s="825">
        <v>10000</v>
      </c>
      <c r="G26" s="825">
        <v>500000</v>
      </c>
      <c r="H26" s="825">
        <v>525000</v>
      </c>
      <c r="I26" s="825">
        <v>551250</v>
      </c>
      <c r="J26" s="825">
        <v>578812.5</v>
      </c>
      <c r="K26" s="825">
        <v>607753.125</v>
      </c>
    </row>
    <row r="27" spans="3:11">
      <c r="C27" s="3" t="s">
        <v>1</v>
      </c>
      <c r="D27" s="1011"/>
      <c r="E27" s="825">
        <v>750000</v>
      </c>
      <c r="F27" s="825">
        <v>787500</v>
      </c>
      <c r="G27" s="825">
        <v>826875</v>
      </c>
      <c r="H27" s="825">
        <v>868218.75</v>
      </c>
      <c r="I27" s="825">
        <v>911629.6875</v>
      </c>
      <c r="J27" s="825">
        <v>957211.171875</v>
      </c>
      <c r="K27" s="825">
        <v>1005071.73046875</v>
      </c>
    </row>
    <row r="28" spans="3:11">
      <c r="C28" s="3" t="s">
        <v>741</v>
      </c>
      <c r="D28" s="1011"/>
      <c r="E28" s="825">
        <v>350000</v>
      </c>
      <c r="F28" s="825">
        <v>367500</v>
      </c>
      <c r="G28" s="825">
        <v>183750</v>
      </c>
      <c r="H28" s="825">
        <v>183750</v>
      </c>
      <c r="I28" s="825">
        <v>73500</v>
      </c>
      <c r="J28" s="825">
        <v>75705</v>
      </c>
      <c r="K28" s="825">
        <v>77976.150000000009</v>
      </c>
    </row>
    <row r="29" spans="3:11">
      <c r="C29" s="3" t="s">
        <v>742</v>
      </c>
      <c r="D29" s="1011"/>
      <c r="E29" s="825">
        <v>0</v>
      </c>
      <c r="F29" s="825">
        <v>0</v>
      </c>
      <c r="G29" s="825">
        <v>268053.05747932172</v>
      </c>
      <c r="H29" s="825">
        <v>268053.05747932172</v>
      </c>
      <c r="I29" s="825">
        <v>268053.05747932172</v>
      </c>
      <c r="J29" s="825">
        <v>268053.05747932172</v>
      </c>
      <c r="K29" s="825">
        <v>268053.05747932172</v>
      </c>
    </row>
    <row r="30" spans="3:11">
      <c r="C30" s="3" t="s">
        <v>743</v>
      </c>
      <c r="D30" s="1011"/>
      <c r="E30" s="825">
        <v>150000</v>
      </c>
      <c r="F30" s="825">
        <v>159000</v>
      </c>
      <c r="G30" s="825">
        <v>168540</v>
      </c>
      <c r="H30" s="825">
        <v>176967</v>
      </c>
      <c r="I30" s="825">
        <v>184540.11579065249</v>
      </c>
      <c r="J30" s="825">
        <v>190999.01984332531</v>
      </c>
      <c r="K30" s="825">
        <v>197683.98553784168</v>
      </c>
    </row>
    <row r="31" spans="3:11">
      <c r="E31" s="23">
        <v>1260000</v>
      </c>
      <c r="F31" s="23">
        <v>1324000</v>
      </c>
      <c r="G31" s="23">
        <v>1947218.0574793217</v>
      </c>
      <c r="H31" s="23">
        <v>2021988.8074793217</v>
      </c>
      <c r="I31" s="23">
        <v>1988972.8607699743</v>
      </c>
      <c r="J31" s="23">
        <v>2070780.749197647</v>
      </c>
      <c r="K31" s="23">
        <v>2156538.0484859133</v>
      </c>
    </row>
    <row r="32" spans="3:11" ht="18.75">
      <c r="D32" s="14" t="s">
        <v>66</v>
      </c>
    </row>
    <row r="33" spans="3:11">
      <c r="C33" s="3" t="s">
        <v>2</v>
      </c>
      <c r="D33" s="1011"/>
      <c r="E33" s="825">
        <v>0</v>
      </c>
      <c r="F33" s="825">
        <v>0</v>
      </c>
      <c r="G33" s="825">
        <v>0</v>
      </c>
      <c r="H33" s="825">
        <v>0</v>
      </c>
      <c r="I33" s="825">
        <v>0</v>
      </c>
      <c r="J33" s="825">
        <v>0</v>
      </c>
      <c r="K33" s="825">
        <v>0</v>
      </c>
    </row>
    <row r="34" spans="3:11">
      <c r="C34" s="3" t="s">
        <v>0</v>
      </c>
      <c r="D34" s="1011"/>
      <c r="E34" s="825">
        <v>0</v>
      </c>
      <c r="F34" s="825">
        <v>3200000</v>
      </c>
      <c r="G34" s="825">
        <v>0</v>
      </c>
      <c r="H34" s="825">
        <v>0</v>
      </c>
      <c r="I34" s="825">
        <v>0</v>
      </c>
      <c r="J34" s="825">
        <v>0</v>
      </c>
      <c r="K34" s="825">
        <v>0</v>
      </c>
    </row>
    <row r="35" spans="3:11">
      <c r="C35" s="3" t="s">
        <v>1</v>
      </c>
      <c r="D35" s="1011"/>
      <c r="E35" s="825">
        <v>0</v>
      </c>
      <c r="F35" s="825">
        <v>0</v>
      </c>
      <c r="G35" s="825">
        <v>0</v>
      </c>
      <c r="H35" s="825">
        <v>0</v>
      </c>
      <c r="I35" s="825">
        <v>0</v>
      </c>
      <c r="J35" s="825">
        <v>0</v>
      </c>
      <c r="K35" s="825">
        <v>0</v>
      </c>
    </row>
    <row r="36" spans="3:11">
      <c r="C36" s="3" t="s">
        <v>741</v>
      </c>
      <c r="D36" s="1011"/>
      <c r="E36" s="825">
        <v>0</v>
      </c>
      <c r="F36" s="825">
        <v>0</v>
      </c>
      <c r="G36" s="825">
        <v>0</v>
      </c>
      <c r="H36" s="825">
        <v>0</v>
      </c>
      <c r="I36" s="825">
        <v>0</v>
      </c>
      <c r="J36" s="825">
        <v>0</v>
      </c>
      <c r="K36" s="825">
        <v>0</v>
      </c>
    </row>
    <row r="37" spans="3:11">
      <c r="C37" s="3" t="s">
        <v>742</v>
      </c>
      <c r="D37" s="1011"/>
      <c r="E37" s="825">
        <v>0</v>
      </c>
      <c r="F37" s="825">
        <v>0</v>
      </c>
      <c r="G37" s="825">
        <v>0</v>
      </c>
      <c r="H37" s="825">
        <v>0</v>
      </c>
      <c r="I37" s="825">
        <v>0</v>
      </c>
      <c r="J37" s="825">
        <v>0</v>
      </c>
      <c r="K37" s="825">
        <v>0</v>
      </c>
    </row>
    <row r="38" spans="3:11">
      <c r="C38" s="3" t="s">
        <v>743</v>
      </c>
      <c r="D38" s="1011"/>
      <c r="E38" s="825">
        <v>0</v>
      </c>
      <c r="F38" s="825">
        <v>0</v>
      </c>
      <c r="G38" s="825">
        <v>0</v>
      </c>
      <c r="H38" s="825">
        <v>0</v>
      </c>
      <c r="I38" s="825">
        <v>0</v>
      </c>
      <c r="J38" s="825">
        <v>0</v>
      </c>
      <c r="K38" s="825">
        <v>0</v>
      </c>
    </row>
    <row r="39" spans="3:11">
      <c r="E39" s="23">
        <v>0</v>
      </c>
      <c r="F39" s="23">
        <v>3200000</v>
      </c>
      <c r="G39" s="23">
        <v>0</v>
      </c>
      <c r="H39" s="23">
        <v>0</v>
      </c>
      <c r="I39" s="23">
        <v>0</v>
      </c>
      <c r="J39" s="23">
        <v>0</v>
      </c>
      <c r="K39" s="23">
        <v>0</v>
      </c>
    </row>
    <row r="40" spans="3:11" ht="18.75">
      <c r="D40" s="14" t="s">
        <v>80</v>
      </c>
    </row>
    <row r="41" spans="3:11">
      <c r="C41" s="3" t="s">
        <v>2</v>
      </c>
      <c r="D41" s="1011"/>
      <c r="E41" s="824"/>
      <c r="F41" s="824"/>
      <c r="G41" s="824"/>
      <c r="H41" s="824"/>
      <c r="I41" s="824"/>
      <c r="J41" s="824"/>
      <c r="K41" s="824"/>
    </row>
    <row r="42" spans="3:11">
      <c r="C42" s="3" t="s">
        <v>0</v>
      </c>
      <c r="D42" s="1011"/>
      <c r="E42" s="825">
        <v>0</v>
      </c>
      <c r="F42" s="825">
        <v>0</v>
      </c>
      <c r="G42" s="825">
        <v>0</v>
      </c>
      <c r="H42" s="825">
        <v>0</v>
      </c>
      <c r="I42" s="825">
        <v>0</v>
      </c>
      <c r="J42" s="825">
        <v>0</v>
      </c>
      <c r="K42" s="825">
        <v>0</v>
      </c>
    </row>
    <row r="43" spans="3:11">
      <c r="C43" s="3" t="s">
        <v>1</v>
      </c>
      <c r="D43" s="1011"/>
      <c r="E43" s="825">
        <v>0</v>
      </c>
      <c r="F43" s="825">
        <v>0</v>
      </c>
      <c r="G43" s="825">
        <v>0</v>
      </c>
      <c r="H43" s="825">
        <v>0</v>
      </c>
      <c r="I43" s="825">
        <v>0</v>
      </c>
      <c r="J43" s="825">
        <v>0</v>
      </c>
      <c r="K43" s="825">
        <v>0</v>
      </c>
    </row>
    <row r="44" spans="3:11">
      <c r="C44" s="3" t="s">
        <v>741</v>
      </c>
      <c r="D44" s="1011"/>
      <c r="E44" s="825">
        <v>0</v>
      </c>
      <c r="F44" s="825">
        <v>0</v>
      </c>
      <c r="G44" s="825">
        <v>0</v>
      </c>
      <c r="H44" s="825">
        <v>0</v>
      </c>
      <c r="I44" s="825">
        <v>0</v>
      </c>
      <c r="J44" s="825">
        <v>0</v>
      </c>
      <c r="K44" s="825">
        <v>0</v>
      </c>
    </row>
    <row r="45" spans="3:11">
      <c r="C45" s="3" t="s">
        <v>742</v>
      </c>
      <c r="D45" s="1011"/>
      <c r="E45" s="824"/>
      <c r="F45" s="824"/>
      <c r="G45" s="824"/>
      <c r="H45" s="824"/>
      <c r="I45" s="824"/>
      <c r="J45" s="824"/>
      <c r="K45" s="824"/>
    </row>
    <row r="46" spans="3:11">
      <c r="C46" s="3" t="s">
        <v>743</v>
      </c>
      <c r="D46" s="1011"/>
      <c r="E46" s="824"/>
      <c r="F46" s="824"/>
      <c r="G46" s="824"/>
      <c r="H46" s="824"/>
      <c r="I46" s="824"/>
      <c r="J46" s="824"/>
      <c r="K46" s="824"/>
    </row>
    <row r="47" spans="3:11">
      <c r="E47" s="23">
        <v>0</v>
      </c>
      <c r="F47" s="23">
        <v>0</v>
      </c>
      <c r="G47" s="23">
        <v>0</v>
      </c>
      <c r="H47" s="23">
        <v>0</v>
      </c>
      <c r="I47" s="23">
        <v>0</v>
      </c>
      <c r="J47" s="23">
        <v>0</v>
      </c>
      <c r="K47" s="23">
        <v>0</v>
      </c>
    </row>
    <row r="48" spans="3:11" ht="18.75">
      <c r="D48" s="14" t="s">
        <v>16</v>
      </c>
    </row>
    <row r="49" spans="3:11">
      <c r="C49" s="3" t="s">
        <v>2</v>
      </c>
      <c r="D49" s="1011"/>
      <c r="E49" s="825">
        <v>0</v>
      </c>
      <c r="F49" s="825">
        <v>0</v>
      </c>
      <c r="G49" s="825">
        <v>0</v>
      </c>
      <c r="H49" s="825">
        <v>0</v>
      </c>
      <c r="I49" s="825">
        <v>0</v>
      </c>
      <c r="J49" s="825">
        <v>0</v>
      </c>
      <c r="K49" s="825">
        <v>0</v>
      </c>
    </row>
    <row r="50" spans="3:11">
      <c r="C50" s="3" t="s">
        <v>0</v>
      </c>
      <c r="D50" s="1011"/>
      <c r="E50" s="825">
        <v>108373.61841776688</v>
      </c>
      <c r="F50" s="825">
        <v>3212576.8762891721</v>
      </c>
      <c r="G50" s="825">
        <v>222255.03856017732</v>
      </c>
      <c r="H50" s="825">
        <v>300000</v>
      </c>
      <c r="I50" s="825">
        <v>1122942.6756656298</v>
      </c>
      <c r="J50" s="825">
        <v>480222.58891893568</v>
      </c>
      <c r="K50" s="825">
        <v>734192.57190900645</v>
      </c>
    </row>
    <row r="51" spans="3:11">
      <c r="C51" s="3" t="s">
        <v>1</v>
      </c>
      <c r="D51" s="1011"/>
      <c r="E51" s="825">
        <v>361430</v>
      </c>
      <c r="F51" s="825">
        <v>804764.44699401991</v>
      </c>
      <c r="G51" s="825">
        <v>604084.52164584876</v>
      </c>
      <c r="H51" s="825">
        <v>658239.71488259523</v>
      </c>
      <c r="I51" s="825">
        <v>193142.31611222381</v>
      </c>
      <c r="J51" s="825">
        <v>3053890.269782166</v>
      </c>
      <c r="K51" s="825">
        <v>278277.9722442046</v>
      </c>
    </row>
    <row r="52" spans="3:11">
      <c r="C52" s="3" t="s">
        <v>741</v>
      </c>
      <c r="D52" s="1011"/>
      <c r="E52" s="825">
        <v>91584</v>
      </c>
      <c r="F52" s="825">
        <v>256725</v>
      </c>
      <c r="G52" s="825">
        <v>50392.75</v>
      </c>
      <c r="H52" s="825">
        <v>671479.53249999997</v>
      </c>
      <c r="I52" s="825">
        <v>53461.668474999999</v>
      </c>
      <c r="J52" s="825">
        <v>55065.518529249995</v>
      </c>
      <c r="K52" s="825">
        <v>56717.4840851275</v>
      </c>
    </row>
    <row r="53" spans="3:11">
      <c r="C53" s="3" t="s">
        <v>742</v>
      </c>
      <c r="D53" s="1011"/>
      <c r="E53" s="939"/>
      <c r="F53" s="939"/>
      <c r="G53" s="939"/>
      <c r="H53" s="939"/>
      <c r="I53" s="939"/>
      <c r="J53" s="939"/>
      <c r="K53" s="939"/>
    </row>
    <row r="54" spans="3:11">
      <c r="C54" s="3" t="s">
        <v>743</v>
      </c>
      <c r="D54" s="1011"/>
      <c r="E54" s="583">
        <v>139200</v>
      </c>
      <c r="F54" s="583">
        <v>147552</v>
      </c>
      <c r="G54" s="583">
        <v>156405.12</v>
      </c>
      <c r="H54" s="583">
        <v>164225.37599999999</v>
      </c>
      <c r="I54" s="583">
        <v>171253.2274537255</v>
      </c>
      <c r="J54" s="583">
        <v>177247.09041460589</v>
      </c>
      <c r="K54" s="583">
        <v>183450.73857911708</v>
      </c>
    </row>
    <row r="55" spans="3:11">
      <c r="E55" s="23">
        <v>700587.61841776688</v>
      </c>
      <c r="F55" s="23">
        <v>4421618.3232831918</v>
      </c>
      <c r="G55" s="23">
        <v>1033137.4302060261</v>
      </c>
      <c r="H55" s="23">
        <v>1793944.6233825951</v>
      </c>
      <c r="I55" s="23">
        <v>1540799.8877065789</v>
      </c>
      <c r="J55" s="23">
        <v>3766425.4676449574</v>
      </c>
      <c r="K55" s="23">
        <v>1252638.7668174556</v>
      </c>
    </row>
    <row r="56" spans="3:11" ht="18.75">
      <c r="D56" s="14" t="s">
        <v>96</v>
      </c>
    </row>
    <row r="57" spans="3:11">
      <c r="C57" s="3" t="s">
        <v>2</v>
      </c>
      <c r="D57" s="1011"/>
      <c r="E57" s="824"/>
      <c r="F57" s="824"/>
      <c r="G57" s="824"/>
      <c r="H57" s="824"/>
      <c r="I57" s="824"/>
      <c r="J57" s="824"/>
      <c r="K57" s="824"/>
    </row>
    <row r="58" spans="3:11">
      <c r="C58" s="3" t="s">
        <v>0</v>
      </c>
      <c r="D58" s="1011"/>
      <c r="E58" s="824"/>
      <c r="F58" s="824"/>
      <c r="G58" s="824"/>
      <c r="H58" s="824"/>
      <c r="I58" s="824"/>
      <c r="J58" s="824"/>
      <c r="K58" s="824"/>
    </row>
    <row r="59" spans="3:11">
      <c r="C59" s="3" t="s">
        <v>1</v>
      </c>
      <c r="D59" s="1011"/>
      <c r="E59" s="824"/>
      <c r="F59" s="824"/>
      <c r="G59" s="824"/>
      <c r="H59" s="824"/>
      <c r="I59" s="824"/>
      <c r="J59" s="824"/>
      <c r="K59" s="824"/>
    </row>
    <row r="60" spans="3:11">
      <c r="C60" s="3" t="s">
        <v>741</v>
      </c>
      <c r="D60" s="1011"/>
      <c r="E60" s="824"/>
      <c r="F60" s="824"/>
      <c r="G60" s="824"/>
      <c r="H60" s="824"/>
      <c r="I60" s="824"/>
      <c r="J60" s="824"/>
      <c r="K60" s="824"/>
    </row>
    <row r="61" spans="3:11">
      <c r="C61" s="3" t="s">
        <v>742</v>
      </c>
      <c r="D61" s="1011"/>
      <c r="E61" s="24">
        <v>0</v>
      </c>
      <c r="F61" s="24">
        <v>0</v>
      </c>
      <c r="G61" s="24">
        <v>268053.05747932172</v>
      </c>
      <c r="H61" s="24">
        <v>268053.05747932172</v>
      </c>
      <c r="I61" s="24">
        <v>268053.05747932172</v>
      </c>
      <c r="J61" s="24">
        <v>268053.05747932172</v>
      </c>
      <c r="K61" s="24">
        <v>268053.05747932172</v>
      </c>
    </row>
    <row r="62" spans="3:11">
      <c r="C62" s="3" t="s">
        <v>743</v>
      </c>
      <c r="D62" s="1011"/>
      <c r="E62" s="824"/>
      <c r="F62" s="824"/>
      <c r="G62" s="824"/>
      <c r="H62" s="824"/>
      <c r="I62" s="824"/>
      <c r="J62" s="824"/>
      <c r="K62" s="824"/>
    </row>
    <row r="63" spans="3:11">
      <c r="E63" s="23">
        <v>0</v>
      </c>
      <c r="F63" s="23">
        <v>0</v>
      </c>
      <c r="G63" s="23">
        <v>268053.05747932172</v>
      </c>
      <c r="H63" s="23">
        <v>268053.05747932172</v>
      </c>
      <c r="I63" s="23">
        <v>268053.05747932172</v>
      </c>
      <c r="J63" s="23">
        <v>268053.05747932172</v>
      </c>
      <c r="K63" s="23">
        <v>268053.05747932172</v>
      </c>
    </row>
    <row r="64" spans="3:11" ht="18.75">
      <c r="D64" s="14" t="s">
        <v>10</v>
      </c>
    </row>
    <row r="65" spans="3:11">
      <c r="C65" s="3" t="s">
        <v>2</v>
      </c>
      <c r="D65" s="1011"/>
      <c r="E65" s="24">
        <v>0</v>
      </c>
      <c r="F65" s="24">
        <v>0</v>
      </c>
      <c r="G65" s="24">
        <v>0</v>
      </c>
      <c r="H65" s="24">
        <v>0</v>
      </c>
      <c r="I65" s="24">
        <v>0</v>
      </c>
      <c r="J65" s="24">
        <v>0</v>
      </c>
      <c r="K65" s="24">
        <v>0</v>
      </c>
    </row>
    <row r="66" spans="3:11">
      <c r="C66" s="3" t="s">
        <v>0</v>
      </c>
      <c r="D66" s="1011"/>
      <c r="E66" s="24">
        <v>263626.38158223312</v>
      </c>
      <c r="F66" s="24">
        <v>261049.50529306103</v>
      </c>
      <c r="G66" s="24">
        <v>538794.46673288371</v>
      </c>
      <c r="H66" s="24">
        <v>763794.46673288383</v>
      </c>
      <c r="I66" s="24">
        <v>192101.79106725403</v>
      </c>
      <c r="J66" s="24">
        <v>290691.70214831835</v>
      </c>
      <c r="K66" s="24">
        <v>164252.25523931184</v>
      </c>
    </row>
    <row r="67" spans="3:11">
      <c r="C67" s="3" t="s">
        <v>1</v>
      </c>
      <c r="D67" s="1011"/>
      <c r="E67" s="24">
        <v>463570</v>
      </c>
      <c r="F67" s="24">
        <v>446305.55300598009</v>
      </c>
      <c r="G67" s="24">
        <v>669096.03136013134</v>
      </c>
      <c r="H67" s="24">
        <v>879075.06647753599</v>
      </c>
      <c r="I67" s="24">
        <v>1597562.4378653122</v>
      </c>
      <c r="J67" s="24">
        <v>-499116.66004185379</v>
      </c>
      <c r="K67" s="24">
        <v>227677.09818269161</v>
      </c>
    </row>
    <row r="68" spans="3:11">
      <c r="C68" s="3" t="s">
        <v>741</v>
      </c>
      <c r="D68" s="1011"/>
      <c r="E68" s="24">
        <v>258416</v>
      </c>
      <c r="F68" s="24">
        <v>369191</v>
      </c>
      <c r="G68" s="24">
        <v>502548.25</v>
      </c>
      <c r="H68" s="24">
        <v>14818.717500000028</v>
      </c>
      <c r="I68" s="24">
        <v>34857.049025000029</v>
      </c>
      <c r="J68" s="24">
        <v>55496.530495750034</v>
      </c>
      <c r="K68" s="24">
        <v>76755.196410622535</v>
      </c>
    </row>
    <row r="69" spans="3:11">
      <c r="C69" s="3" t="s">
        <v>742</v>
      </c>
      <c r="D69" s="1011"/>
      <c r="E69" s="24">
        <v>0</v>
      </c>
      <c r="F69" s="24">
        <v>0</v>
      </c>
      <c r="G69" s="24">
        <v>0</v>
      </c>
      <c r="H69" s="24">
        <v>0</v>
      </c>
      <c r="I69" s="24">
        <v>0</v>
      </c>
      <c r="J69" s="24">
        <v>0</v>
      </c>
      <c r="K69" s="24">
        <v>0</v>
      </c>
    </row>
    <row r="70" spans="3:11">
      <c r="C70" s="3" t="s">
        <v>743</v>
      </c>
      <c r="D70" s="1011"/>
      <c r="E70" s="24">
        <v>160800</v>
      </c>
      <c r="F70" s="24">
        <v>170448</v>
      </c>
      <c r="G70" s="24">
        <v>180674.88</v>
      </c>
      <c r="H70" s="24">
        <v>189708.62400000001</v>
      </c>
      <c r="I70" s="24">
        <v>197827.00412757948</v>
      </c>
      <c r="J70" s="24">
        <v>204750.94927204473</v>
      </c>
      <c r="K70" s="24">
        <v>211917.23249656628</v>
      </c>
    </row>
    <row r="71" spans="3:11">
      <c r="E71" s="23">
        <v>1146412.3815822331</v>
      </c>
      <c r="F71" s="23">
        <v>1246994.0582990411</v>
      </c>
      <c r="G71" s="23">
        <v>1891113.6280930149</v>
      </c>
      <c r="H71" s="23">
        <v>1847396.8747104199</v>
      </c>
      <c r="I71" s="23">
        <v>2022348.2820851458</v>
      </c>
      <c r="J71" s="23">
        <v>51822.521874259313</v>
      </c>
      <c r="K71" s="23">
        <v>680601.78232919227</v>
      </c>
    </row>
  </sheetData>
  <mergeCells count="1">
    <mergeCell ref="E3:G3"/>
  </mergeCells>
  <conditionalFormatting sqref="E65:K70">
    <cfRule type="cellIs" dxfId="418" priority="1" operator="lessThan">
      <formula>0</formula>
    </cfRule>
  </conditionalFormatting>
  <pageMargins left="0.7" right="0.7" top="0.75" bottom="0.75" header="0.3" footer="0.3"/>
  <pageSetup scale="48" fitToHeight="0" orientation="portrait" r:id="rId1"/>
  <headerFooter>
    <oddFooter>&amp;C&amp;P</oddFooter>
  </headerFooter>
  <rowBreaks count="1" manualBreakCount="1">
    <brk id="71"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249977111117893"/>
    <pageSetUpPr fitToPage="1"/>
  </sheetPr>
  <dimension ref="A1:M52"/>
  <sheetViews>
    <sheetView showGridLines="0" topLeftCell="A58" zoomScale="114" zoomScaleNormal="114" workbookViewId="0"/>
  </sheetViews>
  <sheetFormatPr defaultColWidth="9.125" defaultRowHeight="15.75"/>
  <cols>
    <col min="1" max="1" width="11.625" customWidth="1"/>
    <col min="2" max="2" width="12.125" customWidth="1"/>
    <col min="3" max="3" width="13.125" customWidth="1"/>
    <col min="4" max="4" width="15.625" bestFit="1" customWidth="1"/>
    <col min="5" max="11" width="15.125" customWidth="1"/>
    <col min="12" max="12" width="11.125" customWidth="1"/>
  </cols>
  <sheetData>
    <row r="1" spans="1:10" ht="26.25">
      <c r="A1" s="108" t="s">
        <v>1321</v>
      </c>
      <c r="B1" s="2"/>
      <c r="C1" s="2"/>
      <c r="D1" s="2"/>
      <c r="E1" s="2"/>
      <c r="F1" s="2"/>
      <c r="J1" s="64" t="s">
        <v>49</v>
      </c>
    </row>
    <row r="2" spans="1:10" ht="21">
      <c r="J2" s="1"/>
    </row>
    <row r="6" spans="1:10" ht="21" customHeight="1"/>
    <row r="7" spans="1:10" ht="21" customHeight="1"/>
    <row r="8" spans="1:10">
      <c r="C8" s="175"/>
    </row>
    <row r="9" spans="1:10" ht="15.95" customHeight="1">
      <c r="C9" s="233"/>
      <c r="D9" s="233"/>
    </row>
    <row r="10" spans="1:10">
      <c r="C10" s="233"/>
      <c r="D10" s="233"/>
    </row>
    <row r="11" spans="1:10">
      <c r="C11" s="233"/>
      <c r="D11" s="233"/>
    </row>
    <row r="12" spans="1:10">
      <c r="C12" s="233"/>
      <c r="D12" s="233"/>
    </row>
    <row r="13" spans="1:10">
      <c r="C13" s="233"/>
      <c r="D13" s="233"/>
    </row>
    <row r="14" spans="1:10">
      <c r="C14" s="233"/>
      <c r="D14" s="233"/>
    </row>
    <row r="15" spans="1:10">
      <c r="C15" s="233"/>
      <c r="D15" s="233"/>
    </row>
    <row r="16" spans="1:10">
      <c r="C16" s="233"/>
      <c r="D16" s="233"/>
    </row>
    <row r="17" spans="1:13">
      <c r="C17" s="233"/>
      <c r="D17" s="233"/>
    </row>
    <row r="22" spans="1:13">
      <c r="B22" s="39" t="s">
        <v>154</v>
      </c>
      <c r="C22" s="39"/>
    </row>
    <row r="23" spans="1:13">
      <c r="B23" s="27" t="s">
        <v>548</v>
      </c>
      <c r="C23" s="829">
        <v>0</v>
      </c>
      <c r="D23" s="135"/>
    </row>
    <row r="24" spans="1:13">
      <c r="B24" s="27" t="s">
        <v>549</v>
      </c>
      <c r="C24" s="829">
        <v>0</v>
      </c>
      <c r="D24" s="135"/>
    </row>
    <row r="25" spans="1:13">
      <c r="D25" s="135"/>
    </row>
    <row r="26" spans="1:13">
      <c r="B26" s="27"/>
    </row>
    <row r="27" spans="1:13" ht="18.75">
      <c r="A27" s="396"/>
      <c r="D27" s="395"/>
      <c r="E27" s="75">
        <v>2024</v>
      </c>
      <c r="F27" s="75">
        <v>2025</v>
      </c>
      <c r="G27" s="75">
        <v>2026</v>
      </c>
      <c r="H27" s="75">
        <v>2027</v>
      </c>
      <c r="I27" s="75">
        <v>2028</v>
      </c>
      <c r="J27" s="75">
        <v>2029</v>
      </c>
      <c r="K27" s="75">
        <v>2030</v>
      </c>
    </row>
    <row r="28" spans="1:13">
      <c r="D28" s="5" t="s">
        <v>5</v>
      </c>
      <c r="E28" s="24">
        <v>0</v>
      </c>
      <c r="F28" s="24">
        <v>0</v>
      </c>
      <c r="G28" s="24">
        <v>0</v>
      </c>
      <c r="H28" s="24">
        <v>0</v>
      </c>
      <c r="I28" s="24">
        <v>0</v>
      </c>
      <c r="J28" s="24">
        <v>0</v>
      </c>
      <c r="K28" s="24">
        <v>0</v>
      </c>
    </row>
    <row r="29" spans="1:13">
      <c r="D29" s="3" t="s">
        <v>157</v>
      </c>
      <c r="E29" s="379">
        <v>38645137.43370261</v>
      </c>
      <c r="F29" s="379">
        <v>40342295.202539861</v>
      </c>
      <c r="G29" s="379">
        <v>42901899.005995855</v>
      </c>
      <c r="H29" s="379">
        <v>45048805.504853368</v>
      </c>
      <c r="I29" s="379">
        <v>46850188.995580405</v>
      </c>
      <c r="J29" s="379">
        <v>48470534.203391939</v>
      </c>
      <c r="K29" s="379">
        <v>50147009.15126586</v>
      </c>
      <c r="M29" s="757"/>
    </row>
    <row r="30" spans="1:13">
      <c r="C30" s="830">
        <v>0.08</v>
      </c>
      <c r="D30" s="402" t="s">
        <v>1139</v>
      </c>
      <c r="E30" s="13">
        <v>3091610.9946962087</v>
      </c>
      <c r="F30" s="13">
        <v>3227383.6162031889</v>
      </c>
      <c r="G30" s="13">
        <v>3432151.9204796683</v>
      </c>
      <c r="H30" s="13">
        <v>3603904.4403882697</v>
      </c>
      <c r="I30" s="13">
        <v>3748015.1196464323</v>
      </c>
      <c r="J30" s="13">
        <v>3877642.7362713553</v>
      </c>
      <c r="K30" s="13">
        <v>4011760.7321012691</v>
      </c>
    </row>
    <row r="31" spans="1:13">
      <c r="D31" s="3" t="s">
        <v>15</v>
      </c>
      <c r="E31" s="24">
        <v>0</v>
      </c>
      <c r="F31" s="24">
        <v>0</v>
      </c>
      <c r="G31" s="24">
        <v>0</v>
      </c>
      <c r="H31" s="24">
        <v>0</v>
      </c>
      <c r="I31" s="24">
        <v>0</v>
      </c>
      <c r="J31" s="24">
        <v>0</v>
      </c>
      <c r="K31" s="24">
        <v>0</v>
      </c>
    </row>
    <row r="32" spans="1:13">
      <c r="D32" s="3" t="s">
        <v>16</v>
      </c>
      <c r="E32" s="24">
        <v>0</v>
      </c>
      <c r="F32" s="24">
        <v>0</v>
      </c>
      <c r="G32" s="24">
        <v>0</v>
      </c>
      <c r="H32" s="24">
        <v>0</v>
      </c>
      <c r="I32" s="24">
        <v>0</v>
      </c>
      <c r="J32" s="24">
        <v>0</v>
      </c>
      <c r="K32" s="24">
        <v>0</v>
      </c>
    </row>
    <row r="33" spans="1:11">
      <c r="D33" s="5" t="s">
        <v>10</v>
      </c>
      <c r="E33" s="831">
        <v>0</v>
      </c>
      <c r="F33" s="831">
        <v>0</v>
      </c>
      <c r="G33" s="831">
        <v>0</v>
      </c>
      <c r="H33" s="831">
        <v>0</v>
      </c>
      <c r="I33" s="831">
        <v>0</v>
      </c>
      <c r="J33" s="831">
        <v>0</v>
      </c>
      <c r="K33" s="831">
        <v>0</v>
      </c>
    </row>
    <row r="35" spans="1:11">
      <c r="D35" s="3" t="s">
        <v>158</v>
      </c>
      <c r="E35" s="832">
        <v>0</v>
      </c>
      <c r="F35" s="832">
        <v>0</v>
      </c>
      <c r="G35" s="832">
        <v>0</v>
      </c>
      <c r="H35" s="832">
        <v>0</v>
      </c>
      <c r="I35" s="832">
        <v>0</v>
      </c>
      <c r="J35" s="832">
        <v>0</v>
      </c>
      <c r="K35" s="832">
        <v>0</v>
      </c>
    </row>
    <row r="37" spans="1:11">
      <c r="F37" s="19"/>
      <c r="G37" s="19"/>
      <c r="H37" s="19"/>
      <c r="I37" s="19"/>
      <c r="J37" s="19"/>
      <c r="K37" s="19"/>
    </row>
    <row r="38" spans="1:11">
      <c r="D38" s="5" t="s">
        <v>1337</v>
      </c>
      <c r="E38" s="201">
        <v>2024</v>
      </c>
      <c r="F38" s="201">
        <v>2025</v>
      </c>
      <c r="G38" s="201">
        <v>2026</v>
      </c>
      <c r="H38" s="201">
        <v>2027</v>
      </c>
      <c r="I38" s="201">
        <v>2028</v>
      </c>
      <c r="J38" s="201">
        <v>2029</v>
      </c>
      <c r="K38" s="201">
        <v>2030</v>
      </c>
    </row>
    <row r="39" spans="1:11">
      <c r="A39" s="201" t="s">
        <v>437</v>
      </c>
      <c r="B39" s="201"/>
      <c r="C39" s="201"/>
      <c r="D39" s="201"/>
      <c r="E39" s="828"/>
      <c r="F39" s="828">
        <v>0</v>
      </c>
      <c r="G39" s="828">
        <v>0</v>
      </c>
      <c r="H39" s="828">
        <v>0</v>
      </c>
      <c r="I39" s="828">
        <v>0</v>
      </c>
      <c r="J39" s="828">
        <v>0</v>
      </c>
      <c r="K39" s="828">
        <v>0</v>
      </c>
    </row>
    <row r="41" spans="1:11">
      <c r="A41" s="299"/>
      <c r="B41" s="299"/>
      <c r="C41" s="299"/>
      <c r="D41" s="299"/>
      <c r="E41" s="299"/>
      <c r="F41" s="842"/>
      <c r="G41" s="842"/>
      <c r="H41" s="842"/>
      <c r="I41" s="842"/>
      <c r="J41" s="842"/>
      <c r="K41" s="842"/>
    </row>
    <row r="42" spans="1:11">
      <c r="A42" s="1015" t="s">
        <v>28</v>
      </c>
      <c r="B42" s="1016"/>
      <c r="C42" s="1016"/>
      <c r="D42" s="1017"/>
      <c r="E42" s="843"/>
      <c r="F42" s="843"/>
      <c r="G42" s="843"/>
      <c r="H42" s="843"/>
      <c r="I42" s="843"/>
      <c r="J42" s="843"/>
      <c r="K42" s="843"/>
    </row>
    <row r="43" spans="1:11">
      <c r="A43" s="1015" t="s">
        <v>7</v>
      </c>
      <c r="B43" s="1016"/>
      <c r="C43" s="1016"/>
      <c r="D43" s="1017"/>
      <c r="E43" s="843"/>
      <c r="F43" s="843"/>
      <c r="G43" s="843"/>
      <c r="H43" s="843"/>
      <c r="I43" s="843"/>
      <c r="J43" s="843"/>
      <c r="K43" s="843"/>
    </row>
    <row r="44" spans="1:11">
      <c r="A44" s="1015" t="s">
        <v>7</v>
      </c>
      <c r="B44" s="1016"/>
      <c r="C44" s="1016"/>
      <c r="D44" s="1017"/>
      <c r="E44" s="843"/>
      <c r="F44" s="843"/>
      <c r="G44" s="843"/>
      <c r="H44" s="843"/>
      <c r="I44" s="843"/>
      <c r="J44" s="843"/>
      <c r="K44" s="843"/>
    </row>
    <row r="45" spans="1:11">
      <c r="A45" s="299"/>
      <c r="B45" s="299"/>
      <c r="C45" s="299"/>
      <c r="D45" s="844" t="s">
        <v>14</v>
      </c>
      <c r="E45" s="843">
        <v>0</v>
      </c>
      <c r="F45" s="843">
        <v>0</v>
      </c>
      <c r="G45" s="843">
        <v>0</v>
      </c>
      <c r="H45" s="843">
        <v>0</v>
      </c>
      <c r="I45" s="843">
        <v>0</v>
      </c>
      <c r="J45" s="843">
        <v>0</v>
      </c>
      <c r="K45" s="843">
        <v>0</v>
      </c>
    </row>
    <row r="48" spans="1:11">
      <c r="D48" s="5" t="s">
        <v>1338</v>
      </c>
      <c r="E48" s="201">
        <v>2024</v>
      </c>
      <c r="F48" s="201">
        <v>2025</v>
      </c>
      <c r="G48" s="201">
        <v>2026</v>
      </c>
      <c r="H48" s="201">
        <v>2027</v>
      </c>
      <c r="I48" s="201">
        <v>2028</v>
      </c>
      <c r="J48" s="201">
        <v>2029</v>
      </c>
      <c r="K48" s="201">
        <v>2030</v>
      </c>
    </row>
    <row r="49" spans="1:11">
      <c r="A49" s="1012" t="s">
        <v>273</v>
      </c>
      <c r="B49" s="1013"/>
      <c r="C49" s="1013"/>
      <c r="D49" s="1014"/>
      <c r="E49" s="372">
        <v>0</v>
      </c>
      <c r="F49" s="372">
        <v>0</v>
      </c>
      <c r="G49" s="372">
        <v>0</v>
      </c>
      <c r="H49" s="372">
        <v>0</v>
      </c>
      <c r="I49" s="372">
        <v>0</v>
      </c>
      <c r="J49" s="372">
        <v>0</v>
      </c>
      <c r="K49" s="372">
        <v>0</v>
      </c>
    </row>
    <row r="50" spans="1:11">
      <c r="A50" s="1012"/>
      <c r="B50" s="1013"/>
      <c r="C50" s="1013"/>
      <c r="D50" s="1014"/>
      <c r="E50" s="372"/>
      <c r="F50" s="372"/>
      <c r="G50" s="372"/>
      <c r="H50" s="372"/>
      <c r="I50" s="372"/>
      <c r="J50" s="372"/>
      <c r="K50" s="372"/>
    </row>
    <row r="51" spans="1:11">
      <c r="A51" s="1012"/>
      <c r="B51" s="1013"/>
      <c r="C51" s="1013"/>
      <c r="D51" s="1014"/>
      <c r="E51" s="372"/>
      <c r="F51" s="372"/>
      <c r="G51" s="372"/>
      <c r="H51" s="372"/>
      <c r="I51" s="372"/>
      <c r="J51" s="372"/>
      <c r="K51" s="372"/>
    </row>
    <row r="52" spans="1:11">
      <c r="D52" s="5" t="s">
        <v>17</v>
      </c>
      <c r="E52" s="372">
        <v>0</v>
      </c>
      <c r="F52" s="372">
        <v>0</v>
      </c>
      <c r="G52" s="372">
        <v>0</v>
      </c>
      <c r="H52" s="372">
        <v>0</v>
      </c>
      <c r="I52" s="372">
        <v>0</v>
      </c>
      <c r="J52" s="372">
        <v>0</v>
      </c>
      <c r="K52" s="372">
        <v>0</v>
      </c>
    </row>
  </sheetData>
  <pageMargins left="0.7" right="0.7" top="0.75" bottom="0.75" header="0.3" footer="0.3"/>
  <pageSetup scale="52" fitToHeight="0" orientation="portrait" r:id="rId1"/>
  <headerFooter>
    <oddFooter>&amp;C&amp;P</oddFooter>
  </headerFooter>
  <colBreaks count="1" manualBreakCount="1">
    <brk id="18"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249977111117893"/>
    <pageSetUpPr fitToPage="1"/>
  </sheetPr>
  <dimension ref="A1:AQ243"/>
  <sheetViews>
    <sheetView showGridLines="0" topLeftCell="A48" zoomScale="104" zoomScaleNormal="104" zoomScaleSheetLayoutView="50" workbookViewId="0"/>
  </sheetViews>
  <sheetFormatPr defaultColWidth="9.125" defaultRowHeight="15.75"/>
  <cols>
    <col min="1" max="1" width="7.625" customWidth="1"/>
    <col min="2" max="2" width="8" customWidth="1"/>
    <col min="3" max="3" width="0.625" hidden="1" customWidth="1"/>
    <col min="4" max="4" width="37.125" customWidth="1"/>
    <col min="5" max="5" width="12" customWidth="1"/>
    <col min="6" max="6" width="14.125" customWidth="1"/>
    <col min="7" max="7" width="12.125" customWidth="1"/>
    <col min="8" max="8" width="13.625" customWidth="1"/>
    <col min="9" max="9" width="15.125" customWidth="1"/>
    <col min="10" max="10" width="10.375" customWidth="1"/>
    <col min="11" max="11" width="18.125" customWidth="1"/>
    <col min="12" max="12" width="17.5" customWidth="1"/>
    <col min="13" max="14" width="15" bestFit="1" customWidth="1"/>
    <col min="15" max="15" width="19" customWidth="1"/>
    <col min="16" max="16" width="18.625" customWidth="1"/>
    <col min="17" max="17" width="15.625" bestFit="1" customWidth="1"/>
    <col min="18" max="18" width="15.125" customWidth="1"/>
    <col min="19" max="19" width="15.625" bestFit="1" customWidth="1"/>
    <col min="20" max="21" width="16.625" bestFit="1" customWidth="1"/>
    <col min="22" max="26" width="15.125" customWidth="1"/>
    <col min="27" max="27" width="18.625" customWidth="1"/>
    <col min="28" max="30" width="15.125" customWidth="1"/>
  </cols>
  <sheetData>
    <row r="1" spans="1:21" ht="26.25">
      <c r="A1" s="108" t="s">
        <v>1321</v>
      </c>
      <c r="B1" s="2"/>
      <c r="C1" s="2"/>
      <c r="D1" s="2"/>
      <c r="E1" s="2"/>
    </row>
    <row r="4" spans="1:21" ht="21">
      <c r="K4" s="1"/>
    </row>
    <row r="9" spans="1:21">
      <c r="A9" s="37" t="s">
        <v>25</v>
      </c>
      <c r="B9" s="37"/>
    </row>
    <row r="10" spans="1:21">
      <c r="A10" s="37" t="s">
        <v>3</v>
      </c>
      <c r="D10" s="396"/>
    </row>
    <row r="11" spans="1:21">
      <c r="A11" s="37"/>
      <c r="B11" s="37"/>
    </row>
    <row r="14" spans="1:21">
      <c r="N14" s="379"/>
      <c r="O14" s="379"/>
      <c r="P14" s="379"/>
      <c r="Q14" s="379"/>
      <c r="R14" s="99"/>
      <c r="S14" s="99"/>
      <c r="T14" s="99"/>
      <c r="U14" s="99"/>
    </row>
    <row r="15" spans="1:21">
      <c r="N15" s="379"/>
      <c r="O15" s="379"/>
      <c r="P15" s="379"/>
      <c r="Q15" s="379"/>
      <c r="R15" s="99"/>
      <c r="S15" s="99"/>
      <c r="T15" s="99"/>
      <c r="U15" s="99"/>
    </row>
    <row r="16" spans="1:21">
      <c r="N16" s="379"/>
      <c r="O16" s="379"/>
      <c r="P16" s="379"/>
      <c r="Q16" s="379"/>
      <c r="R16" s="99"/>
      <c r="S16" s="99"/>
      <c r="T16" s="99"/>
      <c r="U16" s="99"/>
    </row>
    <row r="18" spans="1:43" s="25" customFormat="1">
      <c r="A18" s="27"/>
      <c r="B18" s="39"/>
      <c r="C18" s="39"/>
      <c r="D18" s="39"/>
      <c r="E18" s="39"/>
      <c r="F18" s="39"/>
      <c r="G18" s="39"/>
      <c r="H18" s="39"/>
      <c r="I18" s="397" t="s">
        <v>154</v>
      </c>
      <c r="J18" s="39"/>
      <c r="K18"/>
      <c r="L18" s="37"/>
      <c r="M18" s="37"/>
      <c r="N18" s="37"/>
      <c r="O18" s="37"/>
      <c r="P18" s="27"/>
      <c r="Q18" s="27"/>
      <c r="R18" s="27"/>
      <c r="S18" s="27"/>
      <c r="T18" s="27"/>
      <c r="U18" s="27"/>
      <c r="V18"/>
      <c r="W18"/>
      <c r="X18"/>
      <c r="Y18"/>
      <c r="Z18"/>
      <c r="AA18"/>
      <c r="AB18"/>
      <c r="AC18"/>
      <c r="AD18"/>
      <c r="AE18"/>
      <c r="AF18"/>
      <c r="AG18"/>
      <c r="AH18"/>
      <c r="AI18"/>
      <c r="AJ18"/>
      <c r="AK18"/>
      <c r="AL18"/>
      <c r="AM18"/>
      <c r="AN18"/>
      <c r="AO18"/>
      <c r="AP18"/>
      <c r="AQ18"/>
    </row>
    <row r="19" spans="1:43" s="25" customFormat="1">
      <c r="A19" s="27"/>
      <c r="B19" s="27"/>
      <c r="C19" s="27"/>
      <c r="D19" s="27"/>
      <c r="E19" s="27"/>
      <c r="F19" s="27"/>
      <c r="G19" s="27"/>
      <c r="H19" s="27"/>
      <c r="I19" s="398" t="s">
        <v>548</v>
      </c>
      <c r="J19" s="69">
        <v>200000</v>
      </c>
      <c r="K19" s="75">
        <v>2024</v>
      </c>
      <c r="L19" s="75">
        <v>2025</v>
      </c>
      <c r="M19" s="75">
        <v>2026</v>
      </c>
      <c r="N19" s="75">
        <v>2027</v>
      </c>
      <c r="O19" s="75">
        <v>2028</v>
      </c>
      <c r="P19" s="75">
        <v>2029</v>
      </c>
      <c r="Q19" s="75">
        <v>2030</v>
      </c>
      <c r="R19" s="75">
        <v>2031</v>
      </c>
      <c r="S19" s="75">
        <v>2032</v>
      </c>
      <c r="T19" s="75">
        <v>2033</v>
      </c>
      <c r="U19" s="75">
        <v>2034</v>
      </c>
      <c r="V19"/>
      <c r="W19"/>
      <c r="X19"/>
      <c r="Y19"/>
      <c r="Z19"/>
      <c r="AA19"/>
      <c r="AB19"/>
      <c r="AC19"/>
      <c r="AD19"/>
      <c r="AE19"/>
      <c r="AF19"/>
      <c r="AG19"/>
      <c r="AH19"/>
      <c r="AI19"/>
      <c r="AJ19"/>
      <c r="AK19"/>
      <c r="AL19"/>
      <c r="AM19"/>
      <c r="AN19"/>
      <c r="AO19"/>
      <c r="AP19"/>
      <c r="AQ19"/>
    </row>
    <row r="20" spans="1:43" s="25" customFormat="1">
      <c r="A20" s="27"/>
      <c r="B20" s="27"/>
      <c r="C20" s="27"/>
      <c r="D20" s="27"/>
      <c r="E20" s="27"/>
      <c r="F20" s="27"/>
      <c r="G20" s="27"/>
      <c r="H20" s="27"/>
      <c r="I20" s="398" t="s">
        <v>549</v>
      </c>
      <c r="J20" s="69">
        <v>162000</v>
      </c>
      <c r="K20" s="27"/>
      <c r="L20" s="27"/>
      <c r="M20" s="27"/>
      <c r="N20" s="27"/>
      <c r="O20" s="27"/>
      <c r="P20" s="27"/>
      <c r="Q20" s="27"/>
      <c r="R20" s="27"/>
      <c r="S20" s="27"/>
      <c r="T20" s="27"/>
      <c r="U20" s="27"/>
      <c r="V20"/>
      <c r="W20"/>
      <c r="X20"/>
      <c r="Y20"/>
      <c r="Z20"/>
      <c r="AA20"/>
      <c r="AB20"/>
      <c r="AC20"/>
      <c r="AD20"/>
      <c r="AE20"/>
      <c r="AF20"/>
      <c r="AG20"/>
      <c r="AH20"/>
      <c r="AI20"/>
      <c r="AJ20"/>
      <c r="AK20"/>
      <c r="AL20"/>
      <c r="AM20"/>
      <c r="AN20"/>
      <c r="AO20"/>
      <c r="AP20"/>
      <c r="AQ20"/>
    </row>
    <row r="21" spans="1:43" s="25" customFormat="1">
      <c r="A21" s="27"/>
      <c r="B21" s="27"/>
      <c r="C21" s="27"/>
      <c r="D21" s="27"/>
      <c r="E21" s="27"/>
      <c r="F21" s="27"/>
      <c r="G21" s="27"/>
      <c r="H21" s="27"/>
      <c r="I21"/>
      <c r="J21"/>
      <c r="K21" s="41" t="s">
        <v>30</v>
      </c>
      <c r="L21" s="27"/>
      <c r="M21" s="27"/>
      <c r="N21" s="27"/>
      <c r="O21" s="27"/>
      <c r="P21" s="27"/>
      <c r="Q21" s="27"/>
      <c r="R21" s="27"/>
      <c r="S21" s="27"/>
      <c r="T21" s="27"/>
      <c r="U21" s="27"/>
      <c r="V21"/>
      <c r="W21"/>
      <c r="X21"/>
      <c r="Y21"/>
      <c r="Z21"/>
      <c r="AA21"/>
      <c r="AB21"/>
      <c r="AC21"/>
      <c r="AD21"/>
      <c r="AE21"/>
      <c r="AF21"/>
      <c r="AG21"/>
      <c r="AH21"/>
      <c r="AI21"/>
      <c r="AJ21"/>
      <c r="AK21"/>
      <c r="AL21"/>
      <c r="AM21"/>
      <c r="AN21"/>
      <c r="AO21"/>
      <c r="AP21"/>
      <c r="AQ21"/>
    </row>
    <row r="22" spans="1:43" s="25" customFormat="1">
      <c r="A22" s="27"/>
      <c r="B22" s="27"/>
      <c r="C22" s="27"/>
      <c r="D22" s="27"/>
      <c r="E22" s="27"/>
      <c r="F22" s="27"/>
      <c r="G22" s="27"/>
      <c r="H22" s="27"/>
      <c r="I22" s="398"/>
      <c r="J22" s="3"/>
      <c r="K22" s="486">
        <v>362000</v>
      </c>
      <c r="L22" s="486">
        <v>263626.38158223312</v>
      </c>
      <c r="M22" s="486">
        <v>261049.50529306103</v>
      </c>
      <c r="N22" s="486">
        <v>538794.46673288371</v>
      </c>
      <c r="O22" s="486">
        <v>763794.46673288383</v>
      </c>
      <c r="P22" s="486">
        <v>192101.79106725403</v>
      </c>
      <c r="Q22" s="486">
        <v>290691.70214831835</v>
      </c>
      <c r="R22" s="42">
        <v>164252.25523931184</v>
      </c>
      <c r="S22" s="42">
        <v>-572499.46239422238</v>
      </c>
      <c r="T22" s="42">
        <v>97548.357918277616</v>
      </c>
      <c r="U22" s="42">
        <v>-3498846.2013914767</v>
      </c>
      <c r="V22"/>
      <c r="W22"/>
      <c r="X22"/>
      <c r="Y22"/>
      <c r="Z22"/>
      <c r="AA22"/>
      <c r="AB22"/>
      <c r="AC22"/>
      <c r="AD22"/>
      <c r="AE22"/>
      <c r="AF22"/>
      <c r="AG22"/>
      <c r="AH22"/>
      <c r="AI22"/>
      <c r="AJ22"/>
      <c r="AK22"/>
      <c r="AL22"/>
      <c r="AM22"/>
      <c r="AN22"/>
      <c r="AO22"/>
      <c r="AP22"/>
      <c r="AQ22"/>
    </row>
    <row r="23" spans="1:43" s="25" customFormat="1">
      <c r="A23" s="37"/>
      <c r="B23" s="37"/>
      <c r="C23" s="37"/>
      <c r="D23" s="37"/>
      <c r="E23" s="27"/>
      <c r="F23" s="27"/>
      <c r="G23" s="27"/>
      <c r="H23" s="27"/>
      <c r="I23" s="27"/>
      <c r="J23" s="27"/>
      <c r="K23" s="37"/>
      <c r="L23" s="37"/>
      <c r="M23" s="37"/>
      <c r="N23" s="37"/>
      <c r="O23" s="37"/>
      <c r="P23" s="27"/>
      <c r="Q23" s="27"/>
      <c r="R23" s="27"/>
      <c r="S23" s="27"/>
      <c r="T23" s="27"/>
      <c r="U23" s="27"/>
      <c r="V23"/>
      <c r="W23"/>
      <c r="X23"/>
      <c r="Y23"/>
      <c r="Z23"/>
      <c r="AA23"/>
      <c r="AB23"/>
      <c r="AC23"/>
      <c r="AD23"/>
      <c r="AE23"/>
      <c r="AF23"/>
      <c r="AG23"/>
      <c r="AH23"/>
      <c r="AI23"/>
      <c r="AJ23"/>
      <c r="AK23"/>
      <c r="AL23"/>
      <c r="AM23"/>
      <c r="AN23"/>
      <c r="AO23"/>
      <c r="AP23"/>
      <c r="AQ23"/>
    </row>
    <row r="24" spans="1:43" s="25" customFormat="1">
      <c r="A24" s="37"/>
      <c r="B24" s="37"/>
      <c r="C24" s="37"/>
      <c r="D24" s="37"/>
      <c r="E24" s="27"/>
      <c r="F24" s="27"/>
      <c r="G24" s="27"/>
      <c r="H24" s="27"/>
      <c r="I24" s="27"/>
      <c r="J24" s="27"/>
      <c r="K24" s="41" t="s">
        <v>153</v>
      </c>
      <c r="L24" s="26"/>
      <c r="M24" s="26"/>
      <c r="N24" s="26"/>
      <c r="O24" s="26"/>
      <c r="P24" s="26"/>
      <c r="Q24" s="26"/>
      <c r="R24" s="26"/>
      <c r="S24" s="26"/>
      <c r="T24" s="26"/>
      <c r="U24" s="26"/>
      <c r="V24"/>
      <c r="W24"/>
      <c r="X24"/>
      <c r="Y24"/>
      <c r="Z24"/>
      <c r="AA24"/>
      <c r="AB24"/>
      <c r="AC24"/>
      <c r="AD24"/>
      <c r="AE24"/>
      <c r="AF24"/>
      <c r="AG24"/>
      <c r="AH24"/>
      <c r="AI24"/>
      <c r="AJ24"/>
      <c r="AK24"/>
      <c r="AL24"/>
      <c r="AM24"/>
      <c r="AN24"/>
      <c r="AO24"/>
      <c r="AP24"/>
      <c r="AQ24"/>
    </row>
    <row r="25" spans="1:43" s="25" customFormat="1">
      <c r="A25" s="37"/>
      <c r="B25" s="37"/>
      <c r="C25" s="37"/>
      <c r="D25" s="37"/>
      <c r="E25" s="27"/>
      <c r="F25" s="27"/>
      <c r="G25" s="27"/>
      <c r="H25" s="27"/>
      <c r="I25" s="27"/>
      <c r="J25" s="27"/>
      <c r="K25" s="26"/>
      <c r="L25" s="43">
        <v>0</v>
      </c>
      <c r="M25" s="43">
        <v>0.05</v>
      </c>
      <c r="N25" s="43">
        <v>0.05</v>
      </c>
      <c r="O25" s="43">
        <v>0.05</v>
      </c>
      <c r="P25" s="43">
        <v>0.05</v>
      </c>
      <c r="Q25" s="43">
        <v>0.05</v>
      </c>
      <c r="R25" s="43">
        <v>0.05</v>
      </c>
      <c r="S25" s="43">
        <v>0.05</v>
      </c>
      <c r="T25" s="43">
        <v>0.05</v>
      </c>
      <c r="U25" s="43">
        <v>0.05</v>
      </c>
      <c r="V25"/>
      <c r="W25"/>
      <c r="X25"/>
      <c r="Y25"/>
      <c r="Z25"/>
      <c r="AA25"/>
      <c r="AB25"/>
      <c r="AC25"/>
      <c r="AD25"/>
      <c r="AE25"/>
      <c r="AF25"/>
      <c r="AG25"/>
      <c r="AH25"/>
      <c r="AI25"/>
      <c r="AJ25"/>
      <c r="AK25"/>
      <c r="AL25"/>
      <c r="AM25"/>
      <c r="AN25"/>
      <c r="AO25"/>
      <c r="AP25"/>
      <c r="AQ25"/>
    </row>
    <row r="26" spans="1:43" s="25" customFormat="1">
      <c r="A26" s="37"/>
      <c r="B26" s="37"/>
      <c r="C26" s="37"/>
      <c r="D26" s="37"/>
      <c r="E26" s="27"/>
      <c r="F26" s="27"/>
      <c r="G26" s="27"/>
      <c r="H26" s="27"/>
      <c r="I26" s="27"/>
      <c r="J26" s="3" t="s">
        <v>438</v>
      </c>
      <c r="K26" s="931">
        <v>10000</v>
      </c>
      <c r="L26" s="44">
        <v>10000</v>
      </c>
      <c r="M26" s="44">
        <v>500000</v>
      </c>
      <c r="N26" s="44">
        <v>525000</v>
      </c>
      <c r="O26" s="44">
        <v>551250</v>
      </c>
      <c r="P26" s="44">
        <v>578812.5</v>
      </c>
      <c r="Q26" s="44">
        <v>607753.125</v>
      </c>
      <c r="R26" s="44">
        <v>638140.78125</v>
      </c>
      <c r="S26" s="44">
        <v>670047.8203125</v>
      </c>
      <c r="T26" s="44">
        <v>703550.21132812498</v>
      </c>
      <c r="U26" s="44">
        <v>738727.72189453128</v>
      </c>
      <c r="V26"/>
      <c r="W26"/>
      <c r="X26"/>
      <c r="Y26"/>
      <c r="Z26"/>
      <c r="AA26"/>
      <c r="AB26"/>
      <c r="AC26"/>
      <c r="AD26"/>
      <c r="AE26"/>
      <c r="AF26"/>
      <c r="AG26"/>
      <c r="AH26"/>
      <c r="AI26"/>
      <c r="AJ26"/>
      <c r="AK26"/>
      <c r="AL26"/>
      <c r="AM26"/>
      <c r="AN26"/>
      <c r="AO26"/>
      <c r="AP26"/>
      <c r="AQ26"/>
    </row>
    <row r="28" spans="1:43" s="25" customFormat="1">
      <c r="A28" s="37"/>
      <c r="B28" s="37"/>
      <c r="C28" s="37"/>
      <c r="D28" s="37"/>
      <c r="E28" s="27"/>
      <c r="F28" s="27"/>
      <c r="G28" s="27"/>
      <c r="H28" s="27"/>
      <c r="I28" s="27"/>
      <c r="J28" s="27"/>
      <c r="K28" s="41" t="s">
        <v>51</v>
      </c>
      <c r="L28" s="27"/>
      <c r="M28" s="27"/>
      <c r="N28" s="27"/>
      <c r="O28" s="27"/>
      <c r="P28" s="27"/>
      <c r="Q28" s="27"/>
      <c r="R28" s="27"/>
      <c r="S28" s="27"/>
      <c r="T28" s="27"/>
      <c r="U28" s="27"/>
      <c r="V28"/>
      <c r="W28"/>
      <c r="X28"/>
      <c r="Y28"/>
      <c r="Z28"/>
      <c r="AA28"/>
      <c r="AB28"/>
      <c r="AC28"/>
      <c r="AD28"/>
      <c r="AE28"/>
      <c r="AF28"/>
      <c r="AG28"/>
      <c r="AH28"/>
      <c r="AI28"/>
      <c r="AJ28"/>
      <c r="AK28"/>
      <c r="AL28"/>
      <c r="AM28"/>
      <c r="AN28"/>
      <c r="AO28"/>
      <c r="AP28"/>
      <c r="AQ28"/>
    </row>
    <row r="29" spans="1:43" s="25" customFormat="1" ht="18.75">
      <c r="A29" s="37"/>
      <c r="B29" s="37"/>
      <c r="C29" s="37"/>
      <c r="D29" s="37"/>
      <c r="E29" s="27"/>
      <c r="F29" s="27"/>
      <c r="G29" s="27"/>
      <c r="H29" s="27"/>
      <c r="I29" s="27"/>
      <c r="J29" s="399" t="s">
        <v>14</v>
      </c>
      <c r="K29" s="46"/>
      <c r="L29" s="46"/>
      <c r="M29" s="46"/>
      <c r="N29" s="46"/>
      <c r="O29" s="46"/>
      <c r="P29" s="46"/>
      <c r="Q29" s="46"/>
      <c r="R29" s="46"/>
      <c r="S29" s="46"/>
      <c r="T29" s="46"/>
      <c r="U29" s="46"/>
      <c r="V29"/>
      <c r="W29"/>
      <c r="X29"/>
      <c r="Y29"/>
      <c r="Z29"/>
      <c r="AA29"/>
      <c r="AB29"/>
      <c r="AC29"/>
      <c r="AD29"/>
      <c r="AE29"/>
      <c r="AF29"/>
      <c r="AG29"/>
      <c r="AH29"/>
      <c r="AI29"/>
      <c r="AJ29"/>
      <c r="AK29"/>
      <c r="AL29"/>
      <c r="AM29"/>
      <c r="AN29"/>
      <c r="AO29"/>
      <c r="AP29"/>
      <c r="AQ29"/>
    </row>
    <row r="30" spans="1:43" s="25" customFormat="1" ht="18.75">
      <c r="C30" s="37"/>
      <c r="D30" s="37"/>
      <c r="E30" s="27"/>
      <c r="F30" s="27"/>
      <c r="G30" s="27"/>
      <c r="H30" s="27"/>
      <c r="I30" s="27"/>
      <c r="J30" s="399" t="s">
        <v>31</v>
      </c>
      <c r="K30" s="45">
        <v>0</v>
      </c>
      <c r="L30" s="45">
        <v>0</v>
      </c>
      <c r="M30" s="45">
        <v>0</v>
      </c>
      <c r="N30" s="45">
        <v>0</v>
      </c>
      <c r="O30" s="45">
        <v>0</v>
      </c>
      <c r="P30" s="45">
        <v>0</v>
      </c>
      <c r="Q30" s="45">
        <v>0</v>
      </c>
      <c r="R30" s="45">
        <v>0</v>
      </c>
      <c r="S30" s="45">
        <v>0</v>
      </c>
      <c r="T30" s="45">
        <v>0</v>
      </c>
      <c r="U30" s="45">
        <v>0</v>
      </c>
      <c r="V30"/>
      <c r="W30"/>
      <c r="X30"/>
      <c r="Y30"/>
      <c r="Z30"/>
      <c r="AA30"/>
      <c r="AB30"/>
      <c r="AC30"/>
      <c r="AD30"/>
      <c r="AE30"/>
      <c r="AF30"/>
      <c r="AG30"/>
      <c r="AH30"/>
      <c r="AI30"/>
      <c r="AJ30"/>
      <c r="AK30"/>
      <c r="AL30"/>
      <c r="AM30"/>
      <c r="AN30"/>
      <c r="AO30"/>
      <c r="AP30"/>
      <c r="AQ30"/>
    </row>
    <row r="31" spans="1:43" s="25" customFormat="1" ht="18.75">
      <c r="C31" s="37"/>
      <c r="D31" s="37"/>
      <c r="E31" s="27"/>
      <c r="F31" s="27"/>
      <c r="G31" s="27"/>
      <c r="H31" s="27"/>
      <c r="I31" s="27"/>
      <c r="J31" s="399" t="s">
        <v>1332</v>
      </c>
      <c r="K31" s="69">
        <v>0</v>
      </c>
      <c r="L31" s="69">
        <v>3200000</v>
      </c>
      <c r="M31" s="69">
        <v>0</v>
      </c>
      <c r="N31" s="69">
        <v>0</v>
      </c>
      <c r="O31" s="69">
        <v>0</v>
      </c>
      <c r="P31" s="69">
        <v>0</v>
      </c>
      <c r="Q31" s="69">
        <v>0</v>
      </c>
      <c r="R31" s="69">
        <v>0</v>
      </c>
      <c r="S31" s="69">
        <v>0</v>
      </c>
      <c r="T31" s="69">
        <v>0</v>
      </c>
      <c r="U31" s="69">
        <v>0</v>
      </c>
      <c r="V31"/>
      <c r="W31"/>
      <c r="X31"/>
      <c r="Y31"/>
      <c r="Z31"/>
      <c r="AA31"/>
      <c r="AB31"/>
      <c r="AC31"/>
      <c r="AD31"/>
      <c r="AE31"/>
      <c r="AF31"/>
      <c r="AG31"/>
      <c r="AH31"/>
      <c r="AI31"/>
      <c r="AJ31"/>
      <c r="AK31"/>
      <c r="AL31"/>
      <c r="AM31"/>
      <c r="AN31"/>
      <c r="AO31"/>
      <c r="AP31"/>
      <c r="AQ31"/>
    </row>
    <row r="32" spans="1:43" s="25" customFormat="1" ht="18.75">
      <c r="C32" s="37"/>
      <c r="D32" s="37"/>
      <c r="E32" s="27"/>
      <c r="F32" s="27"/>
      <c r="G32" s="27"/>
      <c r="H32" s="27"/>
      <c r="I32" s="27"/>
      <c r="J32" s="399" t="s">
        <v>1323</v>
      </c>
      <c r="K32" s="69">
        <v>0</v>
      </c>
      <c r="L32" s="69">
        <v>0</v>
      </c>
      <c r="M32" s="69">
        <v>0</v>
      </c>
      <c r="N32" s="69">
        <v>0</v>
      </c>
      <c r="O32" s="69">
        <v>0</v>
      </c>
      <c r="P32" s="69">
        <v>0</v>
      </c>
      <c r="Q32" s="69">
        <v>0</v>
      </c>
      <c r="R32" s="69">
        <v>0</v>
      </c>
      <c r="S32" s="69">
        <v>0</v>
      </c>
      <c r="T32" s="69">
        <v>0</v>
      </c>
      <c r="U32" s="69">
        <v>0</v>
      </c>
      <c r="V32"/>
      <c r="W32"/>
      <c r="X32"/>
      <c r="Y32"/>
      <c r="Z32"/>
      <c r="AA32"/>
      <c r="AB32"/>
      <c r="AC32"/>
      <c r="AD32"/>
      <c r="AE32"/>
      <c r="AF32"/>
      <c r="AG32"/>
      <c r="AH32"/>
      <c r="AI32"/>
      <c r="AJ32"/>
      <c r="AK32"/>
      <c r="AL32"/>
      <c r="AM32"/>
      <c r="AN32"/>
      <c r="AO32"/>
      <c r="AP32"/>
      <c r="AQ32"/>
    </row>
    <row r="33" spans="1:43" s="25" customFormat="1">
      <c r="D33" s="37"/>
      <c r="E33" s="27"/>
      <c r="F33" s="27"/>
      <c r="G33" s="27"/>
      <c r="J33" s="25" t="s">
        <v>68</v>
      </c>
      <c r="K33" s="78">
        <v>0</v>
      </c>
      <c r="L33" s="78">
        <v>3200000</v>
      </c>
      <c r="M33" s="78">
        <v>0</v>
      </c>
      <c r="N33" s="78">
        <v>0</v>
      </c>
      <c r="O33" s="78">
        <v>0</v>
      </c>
      <c r="P33" s="78">
        <v>0</v>
      </c>
      <c r="Q33" s="78">
        <v>0</v>
      </c>
      <c r="R33" s="78">
        <v>0</v>
      </c>
      <c r="S33" s="78">
        <v>0</v>
      </c>
      <c r="T33" s="78">
        <v>0</v>
      </c>
      <c r="U33" s="78">
        <v>0</v>
      </c>
      <c r="V33"/>
      <c r="W33"/>
      <c r="X33"/>
      <c r="Y33"/>
      <c r="Z33"/>
      <c r="AA33"/>
      <c r="AB33"/>
      <c r="AC33"/>
      <c r="AD33"/>
      <c r="AE33"/>
      <c r="AF33"/>
      <c r="AG33"/>
      <c r="AH33"/>
      <c r="AI33"/>
      <c r="AJ33"/>
      <c r="AK33"/>
      <c r="AL33"/>
      <c r="AM33"/>
      <c r="AN33"/>
      <c r="AO33"/>
      <c r="AP33"/>
      <c r="AQ33"/>
    </row>
    <row r="34" spans="1:43" s="25" customFormat="1">
      <c r="A34" s="37"/>
      <c r="B34" s="401"/>
      <c r="D34" s="37"/>
      <c r="E34" s="27"/>
      <c r="F34" s="27"/>
      <c r="G34" s="27"/>
      <c r="K34" s="400"/>
      <c r="V34"/>
      <c r="W34"/>
      <c r="X34"/>
      <c r="Y34"/>
      <c r="Z34"/>
      <c r="AA34"/>
      <c r="AB34"/>
      <c r="AC34"/>
      <c r="AD34"/>
      <c r="AE34"/>
      <c r="AF34"/>
      <c r="AG34"/>
      <c r="AH34"/>
      <c r="AI34"/>
      <c r="AJ34"/>
      <c r="AK34"/>
      <c r="AL34"/>
      <c r="AM34"/>
      <c r="AN34"/>
      <c r="AO34"/>
      <c r="AP34"/>
      <c r="AQ34"/>
    </row>
    <row r="35" spans="1:43" s="25" customFormat="1">
      <c r="D35" s="37"/>
      <c r="E35" s="27"/>
      <c r="F35" s="27"/>
      <c r="G35" s="27"/>
      <c r="H35" s="27"/>
      <c r="I35" s="27"/>
      <c r="J35" s="27"/>
      <c r="K35" s="41" t="s">
        <v>52</v>
      </c>
      <c r="L35" s="26"/>
      <c r="M35" s="26"/>
      <c r="N35" s="26"/>
      <c r="O35" s="26"/>
      <c r="P35" s="26"/>
      <c r="Q35" s="26"/>
      <c r="R35" s="26"/>
      <c r="S35" s="26"/>
      <c r="T35" s="26"/>
      <c r="U35" s="26"/>
      <c r="V35"/>
      <c r="W35"/>
      <c r="X35"/>
      <c r="Y35"/>
      <c r="Z35"/>
      <c r="AA35"/>
      <c r="AB35"/>
      <c r="AC35"/>
      <c r="AD35"/>
      <c r="AE35"/>
      <c r="AF35"/>
      <c r="AG35"/>
      <c r="AH35"/>
      <c r="AI35"/>
      <c r="AJ35"/>
      <c r="AK35"/>
      <c r="AL35"/>
      <c r="AM35"/>
      <c r="AN35"/>
      <c r="AO35"/>
      <c r="AP35"/>
      <c r="AQ35"/>
    </row>
    <row r="36" spans="1:43" s="25" customFormat="1" ht="18.75">
      <c r="D36" s="37"/>
      <c r="E36" s="27"/>
      <c r="F36" s="27"/>
      <c r="G36" s="27"/>
      <c r="H36" s="27"/>
      <c r="I36" s="27"/>
      <c r="J36" s="399" t="s">
        <v>32</v>
      </c>
      <c r="K36" s="69">
        <v>108373.61841776688</v>
      </c>
      <c r="L36" s="69">
        <v>3212576.8762891721</v>
      </c>
      <c r="M36" s="69">
        <v>222255.03856017732</v>
      </c>
      <c r="N36" s="69">
        <v>300000</v>
      </c>
      <c r="O36" s="69">
        <v>1122942.6756656298</v>
      </c>
      <c r="P36" s="69">
        <v>480222.58891893568</v>
      </c>
      <c r="Q36" s="69">
        <v>734192.57190900645</v>
      </c>
      <c r="R36" s="69">
        <v>1374892.4988835342</v>
      </c>
      <c r="S36" s="69">
        <v>0</v>
      </c>
      <c r="T36" s="69">
        <v>4299944.7706378791</v>
      </c>
      <c r="U36" s="69">
        <v>1258284.5330317521</v>
      </c>
      <c r="V36"/>
      <c r="W36"/>
      <c r="X36"/>
      <c r="Y36"/>
      <c r="Z36"/>
      <c r="AA36"/>
      <c r="AB36"/>
      <c r="AC36"/>
      <c r="AD36"/>
      <c r="AE36"/>
      <c r="AF36"/>
      <c r="AG36"/>
      <c r="AH36"/>
      <c r="AI36"/>
      <c r="AJ36"/>
      <c r="AK36"/>
      <c r="AL36"/>
      <c r="AM36"/>
      <c r="AN36"/>
      <c r="AO36"/>
      <c r="AP36"/>
      <c r="AQ36"/>
    </row>
    <row r="37" spans="1:43" s="25" customFormat="1" ht="18.75">
      <c r="A37" s="27"/>
      <c r="B37" s="27"/>
      <c r="C37" s="27"/>
      <c r="D37" s="27"/>
      <c r="E37" s="27"/>
      <c r="F37" s="27"/>
      <c r="G37" s="27"/>
      <c r="H37" s="27"/>
      <c r="I37"/>
      <c r="J37" s="399" t="s">
        <v>1333</v>
      </c>
      <c r="K37" s="833">
        <v>0</v>
      </c>
      <c r="L37" s="833">
        <v>0</v>
      </c>
      <c r="M37" s="833">
        <v>0</v>
      </c>
      <c r="N37" s="833">
        <v>0</v>
      </c>
      <c r="O37" s="833">
        <v>0</v>
      </c>
      <c r="P37" s="833">
        <v>0</v>
      </c>
      <c r="Q37" s="833">
        <v>0</v>
      </c>
      <c r="R37" s="833">
        <v>0</v>
      </c>
      <c r="S37" s="833">
        <v>0</v>
      </c>
      <c r="T37" s="833">
        <v>0</v>
      </c>
      <c r="U37" s="833">
        <v>0</v>
      </c>
      <c r="V37"/>
      <c r="W37"/>
      <c r="X37"/>
      <c r="Y37"/>
      <c r="Z37"/>
      <c r="AA37"/>
      <c r="AB37"/>
      <c r="AC37"/>
      <c r="AD37"/>
      <c r="AE37"/>
      <c r="AF37"/>
      <c r="AG37"/>
      <c r="AH37"/>
      <c r="AI37"/>
      <c r="AJ37"/>
      <c r="AK37"/>
      <c r="AL37"/>
      <c r="AM37"/>
      <c r="AN37"/>
      <c r="AO37"/>
      <c r="AP37"/>
      <c r="AQ37"/>
    </row>
    <row r="38" spans="1:43" s="25" customFormat="1" ht="18.75">
      <c r="A38" s="27"/>
      <c r="B38" s="27"/>
      <c r="C38" s="27"/>
      <c r="D38" s="27"/>
      <c r="E38" s="27"/>
      <c r="F38" s="27"/>
      <c r="G38" s="27"/>
      <c r="H38" s="27"/>
      <c r="I38" s="27"/>
      <c r="J38" s="399" t="s">
        <v>1334</v>
      </c>
      <c r="K38" s="833">
        <v>0</v>
      </c>
      <c r="L38" s="833">
        <v>0</v>
      </c>
      <c r="M38" s="833">
        <v>0</v>
      </c>
      <c r="N38" s="833">
        <v>0</v>
      </c>
      <c r="O38" s="833">
        <v>0</v>
      </c>
      <c r="P38" s="833">
        <v>0</v>
      </c>
      <c r="Q38" s="833">
        <v>0</v>
      </c>
      <c r="R38" s="833">
        <v>0</v>
      </c>
      <c r="S38" s="833">
        <v>0</v>
      </c>
      <c r="T38" s="833">
        <v>0</v>
      </c>
      <c r="U38" s="833">
        <v>0</v>
      </c>
      <c r="V38"/>
      <c r="W38"/>
      <c r="X38"/>
      <c r="Y38"/>
      <c r="Z38"/>
      <c r="AA38"/>
      <c r="AB38"/>
      <c r="AC38"/>
      <c r="AD38"/>
      <c r="AE38"/>
      <c r="AF38"/>
      <c r="AG38"/>
      <c r="AH38"/>
      <c r="AI38"/>
      <c r="AJ38"/>
      <c r="AK38"/>
      <c r="AL38"/>
      <c r="AM38"/>
      <c r="AN38"/>
      <c r="AO38"/>
      <c r="AP38"/>
      <c r="AQ38"/>
    </row>
    <row r="39" spans="1:43" s="25" customFormat="1">
      <c r="C39" s="37"/>
      <c r="D39" s="27"/>
      <c r="E39" s="27"/>
      <c r="F39" s="27"/>
      <c r="G39" s="27"/>
      <c r="H39" s="27"/>
      <c r="I39" s="27"/>
      <c r="J39" s="311" t="s">
        <v>69</v>
      </c>
      <c r="K39" s="441">
        <v>108373.61841776688</v>
      </c>
      <c r="L39" s="441">
        <v>3212576.8762891721</v>
      </c>
      <c r="M39" s="441">
        <v>222255.03856017732</v>
      </c>
      <c r="N39" s="441">
        <v>300000</v>
      </c>
      <c r="O39" s="441">
        <v>1122942.6756656298</v>
      </c>
      <c r="P39" s="441">
        <v>480222.58891893568</v>
      </c>
      <c r="Q39" s="441">
        <v>734192.57190900645</v>
      </c>
      <c r="R39" s="441">
        <v>1374892.4988835342</v>
      </c>
      <c r="S39" s="441">
        <v>0</v>
      </c>
      <c r="T39" s="441">
        <v>4299944.7706378791</v>
      </c>
      <c r="U39" s="441">
        <v>1258284.5330317521</v>
      </c>
      <c r="V39"/>
      <c r="W39"/>
      <c r="X39"/>
      <c r="Y39"/>
      <c r="Z39"/>
      <c r="AA39"/>
      <c r="AB39"/>
      <c r="AC39"/>
      <c r="AD39"/>
      <c r="AE39"/>
      <c r="AF39"/>
      <c r="AG39"/>
      <c r="AH39"/>
      <c r="AI39"/>
      <c r="AJ39"/>
      <c r="AK39"/>
      <c r="AL39"/>
      <c r="AM39"/>
      <c r="AN39"/>
      <c r="AO39"/>
      <c r="AP39"/>
      <c r="AQ39"/>
    </row>
    <row r="40" spans="1:43" s="25" customFormat="1">
      <c r="C40" s="37"/>
      <c r="D40" s="27"/>
      <c r="E40" s="27"/>
      <c r="F40" s="27"/>
      <c r="G40" s="27"/>
      <c r="H40" s="27"/>
      <c r="I40" s="27"/>
      <c r="J40" s="311"/>
      <c r="K40" s="441"/>
      <c r="L40" s="441"/>
      <c r="M40" s="441"/>
      <c r="N40" s="441"/>
      <c r="O40" s="441"/>
      <c r="P40" s="441"/>
      <c r="Q40" s="441"/>
      <c r="R40" s="441"/>
      <c r="S40" s="441"/>
      <c r="T40" s="441"/>
      <c r="U40" s="441"/>
      <c r="V40"/>
      <c r="W40"/>
      <c r="X40"/>
      <c r="Y40"/>
      <c r="Z40"/>
      <c r="AA40"/>
      <c r="AB40"/>
      <c r="AC40"/>
      <c r="AD40"/>
      <c r="AE40"/>
      <c r="AF40"/>
      <c r="AG40"/>
      <c r="AH40"/>
      <c r="AI40"/>
      <c r="AJ40"/>
      <c r="AK40"/>
      <c r="AL40"/>
      <c r="AM40"/>
      <c r="AN40"/>
      <c r="AO40"/>
      <c r="AP40"/>
      <c r="AQ40"/>
    </row>
    <row r="41" spans="1:43" s="25" customFormat="1">
      <c r="C41" s="37"/>
      <c r="D41" s="27"/>
      <c r="E41" s="27"/>
      <c r="F41" s="27"/>
      <c r="G41" s="27"/>
      <c r="H41" s="27"/>
      <c r="I41" s="27"/>
      <c r="J41" s="194"/>
      <c r="K41" s="41" t="s">
        <v>33</v>
      </c>
      <c r="L41" s="48"/>
      <c r="M41" s="48"/>
      <c r="N41" s="48"/>
      <c r="O41" s="48"/>
      <c r="P41" s="48"/>
      <c r="Q41" s="48"/>
      <c r="R41" s="48"/>
      <c r="S41" s="48"/>
      <c r="T41" s="48"/>
      <c r="U41" s="48"/>
      <c r="V41"/>
      <c r="W41"/>
      <c r="X41"/>
      <c r="Y41"/>
      <c r="Z41"/>
      <c r="AA41"/>
      <c r="AB41"/>
      <c r="AC41"/>
      <c r="AD41"/>
      <c r="AE41"/>
      <c r="AF41"/>
      <c r="AG41"/>
      <c r="AH41"/>
      <c r="AI41"/>
      <c r="AJ41"/>
      <c r="AK41"/>
      <c r="AL41"/>
      <c r="AM41"/>
      <c r="AN41"/>
      <c r="AO41"/>
      <c r="AP41"/>
      <c r="AQ41"/>
    </row>
    <row r="42" spans="1:43" s="25" customFormat="1">
      <c r="B42"/>
      <c r="C42"/>
      <c r="D42"/>
      <c r="E42"/>
      <c r="F42"/>
      <c r="G42"/>
      <c r="H42"/>
      <c r="I42"/>
      <c r="J42"/>
      <c r="K42" s="49">
        <v>263626.38158223312</v>
      </c>
      <c r="L42" s="49">
        <v>261049.50529306103</v>
      </c>
      <c r="M42" s="49">
        <v>538794.46673288371</v>
      </c>
      <c r="N42" s="49">
        <v>763794.46673288383</v>
      </c>
      <c r="O42" s="49">
        <v>192101.79106725403</v>
      </c>
      <c r="P42" s="49">
        <v>290691.70214831835</v>
      </c>
      <c r="Q42" s="49">
        <v>164252.25523931184</v>
      </c>
      <c r="R42" s="49">
        <v>-572499.46239422238</v>
      </c>
      <c r="S42" s="49">
        <v>97548.357918277616</v>
      </c>
      <c r="T42" s="49">
        <v>-3498846.2013914767</v>
      </c>
      <c r="U42" s="49">
        <v>-4018403.012528698</v>
      </c>
      <c r="V42"/>
      <c r="W42"/>
      <c r="X42"/>
      <c r="Y42"/>
      <c r="Z42"/>
      <c r="AA42"/>
      <c r="AB42"/>
      <c r="AC42"/>
      <c r="AD42"/>
      <c r="AE42"/>
      <c r="AF42"/>
      <c r="AG42"/>
      <c r="AH42"/>
      <c r="AI42"/>
      <c r="AJ42"/>
      <c r="AK42"/>
      <c r="AL42"/>
      <c r="AM42"/>
      <c r="AN42"/>
      <c r="AO42"/>
      <c r="AP42"/>
      <c r="AQ42"/>
    </row>
    <row r="44" spans="1:43" ht="18.75">
      <c r="K44" s="836" t="s">
        <v>1143</v>
      </c>
    </row>
    <row r="45" spans="1:43" s="25" customFormat="1" ht="18.75">
      <c r="D45" s="37"/>
      <c r="E45" s="27"/>
      <c r="F45" s="27"/>
      <c r="G45" s="27"/>
      <c r="H45" s="27"/>
      <c r="I45" s="27"/>
      <c r="J45" s="399" t="s">
        <v>1335</v>
      </c>
      <c r="K45" s="826">
        <v>0</v>
      </c>
      <c r="L45" s="826">
        <v>0</v>
      </c>
      <c r="M45" s="826">
        <v>268053.05747932172</v>
      </c>
      <c r="N45" s="826">
        <v>268053.05747932172</v>
      </c>
      <c r="O45" s="826">
        <v>268053.05747932172</v>
      </c>
      <c r="P45" s="826">
        <v>268053.05747932172</v>
      </c>
      <c r="Q45" s="826">
        <v>268053.05747932172</v>
      </c>
      <c r="R45" s="826">
        <v>268053.05747932172</v>
      </c>
      <c r="S45" s="826">
        <v>268053.05747932172</v>
      </c>
      <c r="T45" s="826">
        <v>268053.05747932172</v>
      </c>
      <c r="U45" s="826">
        <v>268053.05747932172</v>
      </c>
      <c r="V45"/>
      <c r="W45"/>
      <c r="X45"/>
      <c r="Y45"/>
      <c r="Z45"/>
      <c r="AA45"/>
      <c r="AB45"/>
      <c r="AC45"/>
      <c r="AD45"/>
      <c r="AE45"/>
      <c r="AF45"/>
      <c r="AG45"/>
      <c r="AH45"/>
      <c r="AI45"/>
      <c r="AJ45"/>
      <c r="AK45"/>
      <c r="AL45"/>
      <c r="AM45"/>
      <c r="AN45"/>
      <c r="AO45"/>
      <c r="AP45"/>
      <c r="AQ45"/>
    </row>
    <row r="46" spans="1:43" s="25" customFormat="1" ht="18.75">
      <c r="A46" s="27"/>
      <c r="B46" s="27"/>
      <c r="C46" s="27"/>
      <c r="D46" s="27"/>
      <c r="E46" s="27"/>
      <c r="F46" s="27"/>
      <c r="G46" s="27"/>
      <c r="H46" s="27"/>
      <c r="J46" s="399" t="s">
        <v>1125</v>
      </c>
      <c r="K46" s="826">
        <v>0</v>
      </c>
      <c r="L46" s="826">
        <v>0</v>
      </c>
      <c r="M46" s="826">
        <v>0</v>
      </c>
      <c r="N46" s="826">
        <v>0</v>
      </c>
      <c r="O46" s="826">
        <v>0</v>
      </c>
      <c r="P46" s="826">
        <v>0</v>
      </c>
      <c r="Q46" s="826">
        <v>0</v>
      </c>
      <c r="R46" s="826">
        <v>0</v>
      </c>
      <c r="S46" s="826">
        <v>0</v>
      </c>
      <c r="T46" s="826">
        <v>0</v>
      </c>
      <c r="U46" s="826">
        <v>0</v>
      </c>
      <c r="V46"/>
      <c r="W46"/>
      <c r="X46"/>
      <c r="Y46"/>
      <c r="Z46"/>
      <c r="AA46"/>
      <c r="AB46"/>
      <c r="AC46"/>
      <c r="AD46"/>
      <c r="AE46"/>
      <c r="AF46"/>
      <c r="AG46"/>
      <c r="AH46"/>
      <c r="AI46"/>
      <c r="AJ46"/>
      <c r="AK46"/>
      <c r="AL46"/>
      <c r="AM46"/>
      <c r="AN46"/>
      <c r="AO46"/>
      <c r="AP46"/>
      <c r="AQ46"/>
    </row>
    <row r="47" spans="1:43" s="25" customFormat="1">
      <c r="A47" s="27"/>
      <c r="B47" s="50"/>
      <c r="C47" s="50"/>
      <c r="D47" s="50"/>
      <c r="E47" s="50"/>
      <c r="F47" s="50"/>
      <c r="G47" s="50"/>
      <c r="H47" s="39"/>
      <c r="I47" s="27"/>
      <c r="V47"/>
      <c r="W47"/>
      <c r="X47"/>
      <c r="Y47"/>
      <c r="Z47"/>
      <c r="AA47"/>
      <c r="AB47"/>
      <c r="AC47"/>
      <c r="AD47"/>
      <c r="AE47"/>
      <c r="AF47"/>
      <c r="AG47"/>
      <c r="AH47"/>
      <c r="AI47"/>
      <c r="AJ47"/>
      <c r="AK47"/>
      <c r="AL47"/>
      <c r="AM47"/>
      <c r="AN47"/>
      <c r="AO47"/>
      <c r="AP47"/>
      <c r="AQ47"/>
    </row>
    <row r="48" spans="1:43" s="25" customFormat="1">
      <c r="A48"/>
      <c r="V48"/>
      <c r="W48"/>
      <c r="X48"/>
      <c r="Y48"/>
      <c r="Z48"/>
      <c r="AA48"/>
      <c r="AB48"/>
      <c r="AC48"/>
      <c r="AD48"/>
      <c r="AE48"/>
      <c r="AF48"/>
      <c r="AG48"/>
      <c r="AH48"/>
      <c r="AI48"/>
      <c r="AJ48"/>
      <c r="AK48"/>
      <c r="AL48"/>
      <c r="AM48"/>
      <c r="AN48"/>
      <c r="AO48"/>
      <c r="AP48"/>
      <c r="AQ48"/>
    </row>
    <row r="49" spans="1:43" s="25" customFormat="1" ht="21" customHeight="1">
      <c r="A49"/>
      <c r="B49" s="55"/>
      <c r="C49" s="55"/>
      <c r="D49" s="55"/>
      <c r="E49" s="55"/>
      <c r="F49" s="55"/>
      <c r="G49" s="55"/>
      <c r="H49" s="55"/>
      <c r="I49" s="55"/>
      <c r="J49" s="55"/>
      <c r="K49" s="39"/>
      <c r="L49" s="39"/>
      <c r="M49" s="27"/>
      <c r="N49" s="27"/>
      <c r="O49" s="27"/>
      <c r="P49" s="27"/>
      <c r="Q49" s="27"/>
      <c r="R49" s="27"/>
      <c r="S49" s="27"/>
      <c r="T49" s="27"/>
      <c r="U49" s="27"/>
      <c r="V49"/>
      <c r="W49"/>
      <c r="X49"/>
      <c r="Y49"/>
      <c r="Z49"/>
      <c r="AA49"/>
      <c r="AB49"/>
      <c r="AC49"/>
      <c r="AD49"/>
      <c r="AE49"/>
      <c r="AF49"/>
      <c r="AG49"/>
      <c r="AH49"/>
      <c r="AI49"/>
      <c r="AJ49"/>
      <c r="AK49"/>
      <c r="AL49"/>
      <c r="AM49"/>
      <c r="AN49"/>
      <c r="AO49"/>
      <c r="AP49"/>
      <c r="AQ49"/>
    </row>
    <row r="50" spans="1:43" ht="37.35" customHeight="1">
      <c r="A50" s="484" t="s">
        <v>582</v>
      </c>
      <c r="B50" s="849" t="s">
        <v>36</v>
      </c>
      <c r="C50" s="849" t="s">
        <v>37</v>
      </c>
      <c r="D50" s="849" t="s">
        <v>38</v>
      </c>
      <c r="E50" s="849" t="s">
        <v>40</v>
      </c>
      <c r="F50" s="849" t="s">
        <v>41</v>
      </c>
      <c r="G50" s="849" t="s">
        <v>63</v>
      </c>
      <c r="H50" s="849" t="s">
        <v>1159</v>
      </c>
      <c r="I50" s="849" t="s">
        <v>42</v>
      </c>
      <c r="J50" s="849" t="s">
        <v>1160</v>
      </c>
      <c r="K50" s="318">
        <v>2024</v>
      </c>
      <c r="L50" s="318">
        <v>2025</v>
      </c>
      <c r="M50" s="318">
        <v>2026</v>
      </c>
      <c r="N50" s="318">
        <v>2027</v>
      </c>
      <c r="O50" s="318">
        <v>2028</v>
      </c>
      <c r="P50" s="318">
        <v>2029</v>
      </c>
      <c r="Q50" s="318">
        <v>2030</v>
      </c>
      <c r="R50" s="318">
        <v>2031</v>
      </c>
      <c r="S50" s="318">
        <v>2032</v>
      </c>
      <c r="T50" s="318">
        <v>2033</v>
      </c>
      <c r="U50" s="318">
        <v>2034</v>
      </c>
    </row>
    <row r="51" spans="1:43" s="25" customFormat="1" ht="18.75">
      <c r="A51"/>
      <c r="B51" s="574"/>
      <c r="C51" s="574"/>
      <c r="D51" s="485" t="s">
        <v>573</v>
      </c>
      <c r="E51" s="487">
        <v>25224</v>
      </c>
      <c r="F51" s="200">
        <v>2001</v>
      </c>
      <c r="G51" s="200">
        <v>12</v>
      </c>
      <c r="H51" s="916">
        <v>2013</v>
      </c>
      <c r="I51" s="575">
        <v>0.03</v>
      </c>
      <c r="J51" s="210"/>
      <c r="K51" s="38">
        <v>0</v>
      </c>
      <c r="L51" s="38">
        <v>51275.198541357175</v>
      </c>
      <c r="M51" s="38">
        <v>0</v>
      </c>
      <c r="N51" s="38">
        <v>0</v>
      </c>
      <c r="O51" s="38">
        <v>0</v>
      </c>
      <c r="P51" s="38">
        <v>0</v>
      </c>
      <c r="Q51" s="38">
        <v>0</v>
      </c>
      <c r="R51" s="38">
        <v>0</v>
      </c>
      <c r="S51" s="38">
        <v>0</v>
      </c>
      <c r="T51" s="38">
        <v>0</v>
      </c>
      <c r="U51" s="38">
        <v>0</v>
      </c>
      <c r="V51"/>
      <c r="W51"/>
      <c r="X51"/>
      <c r="Y51"/>
      <c r="Z51"/>
      <c r="AA51"/>
      <c r="AB51"/>
      <c r="AC51"/>
      <c r="AD51"/>
      <c r="AE51"/>
      <c r="AF51"/>
      <c r="AG51"/>
      <c r="AH51"/>
      <c r="AI51"/>
      <c r="AJ51"/>
      <c r="AK51"/>
      <c r="AL51"/>
      <c r="AM51"/>
      <c r="AN51"/>
      <c r="AO51"/>
      <c r="AP51"/>
      <c r="AQ51"/>
    </row>
    <row r="52" spans="1:43" s="25" customFormat="1" ht="18.75">
      <c r="A52"/>
      <c r="B52" s="574"/>
      <c r="C52" s="574"/>
      <c r="D52" s="485" t="s">
        <v>574</v>
      </c>
      <c r="E52" s="487">
        <v>33500</v>
      </c>
      <c r="F52" s="200">
        <v>2012</v>
      </c>
      <c r="G52" s="200">
        <v>12</v>
      </c>
      <c r="H52" s="916">
        <v>2024</v>
      </c>
      <c r="I52" s="575">
        <v>0.03</v>
      </c>
      <c r="J52" s="210"/>
      <c r="K52" s="38">
        <v>47762.989709346984</v>
      </c>
      <c r="L52" s="38">
        <v>0</v>
      </c>
      <c r="M52" s="38">
        <v>0</v>
      </c>
      <c r="N52" s="38">
        <v>0</v>
      </c>
      <c r="O52" s="38">
        <v>0</v>
      </c>
      <c r="P52" s="38">
        <v>0</v>
      </c>
      <c r="Q52" s="38">
        <v>0</v>
      </c>
      <c r="R52" s="38">
        <v>0</v>
      </c>
      <c r="S52" s="38">
        <v>0</v>
      </c>
      <c r="T52" s="38">
        <v>0</v>
      </c>
      <c r="U52" s="38">
        <v>0</v>
      </c>
      <c r="V52"/>
      <c r="W52"/>
      <c r="X52"/>
      <c r="Y52"/>
      <c r="Z52"/>
      <c r="AA52"/>
      <c r="AB52"/>
      <c r="AC52"/>
      <c r="AD52"/>
      <c r="AE52"/>
      <c r="AF52"/>
      <c r="AG52"/>
      <c r="AH52"/>
      <c r="AI52"/>
      <c r="AJ52"/>
      <c r="AK52"/>
      <c r="AL52"/>
      <c r="AM52"/>
      <c r="AN52"/>
      <c r="AO52"/>
      <c r="AP52"/>
      <c r="AQ52"/>
    </row>
    <row r="53" spans="1:43" s="25" customFormat="1" ht="18.75">
      <c r="A53"/>
      <c r="B53" s="574"/>
      <c r="C53" s="574"/>
      <c r="D53" s="485" t="s">
        <v>575</v>
      </c>
      <c r="E53" s="487">
        <v>45100</v>
      </c>
      <c r="F53" s="200">
        <v>2014</v>
      </c>
      <c r="G53" s="200">
        <v>10</v>
      </c>
      <c r="H53" s="916">
        <v>2024</v>
      </c>
      <c r="I53" s="575">
        <v>0.03</v>
      </c>
      <c r="J53" s="210"/>
      <c r="K53" s="38">
        <v>60610.628708419892</v>
      </c>
      <c r="L53" s="38">
        <v>0</v>
      </c>
      <c r="M53" s="38">
        <v>0</v>
      </c>
      <c r="N53" s="38">
        <v>0</v>
      </c>
      <c r="O53" s="38">
        <v>0</v>
      </c>
      <c r="P53" s="38">
        <v>0</v>
      </c>
      <c r="Q53" s="38">
        <v>0</v>
      </c>
      <c r="R53" s="38">
        <v>0</v>
      </c>
      <c r="S53" s="38">
        <v>0</v>
      </c>
      <c r="T53" s="38">
        <v>0</v>
      </c>
      <c r="U53" s="38">
        <v>81455.616683590531</v>
      </c>
      <c r="V53"/>
      <c r="W53"/>
      <c r="X53"/>
      <c r="Y53"/>
      <c r="Z53"/>
      <c r="AA53"/>
      <c r="AB53"/>
      <c r="AC53"/>
      <c r="AD53"/>
      <c r="AE53"/>
      <c r="AF53"/>
      <c r="AG53"/>
      <c r="AH53"/>
      <c r="AI53"/>
      <c r="AJ53"/>
      <c r="AK53"/>
      <c r="AL53"/>
      <c r="AM53"/>
      <c r="AN53"/>
      <c r="AO53"/>
      <c r="AP53"/>
      <c r="AQ53"/>
    </row>
    <row r="54" spans="1:43" s="25" customFormat="1" ht="18.75">
      <c r="A54"/>
      <c r="B54" s="574"/>
      <c r="C54" s="574"/>
      <c r="D54" s="485" t="s">
        <v>576</v>
      </c>
      <c r="E54" s="487">
        <v>66800</v>
      </c>
      <c r="F54" s="200">
        <v>2014</v>
      </c>
      <c r="G54" s="200">
        <v>12</v>
      </c>
      <c r="H54" s="916">
        <v>2026</v>
      </c>
      <c r="I54" s="575">
        <v>0.03</v>
      </c>
      <c r="J54" s="210"/>
      <c r="K54" s="38">
        <v>0</v>
      </c>
      <c r="L54" s="38">
        <v>0</v>
      </c>
      <c r="M54" s="38">
        <v>95240.827241324732</v>
      </c>
      <c r="N54" s="38">
        <v>0</v>
      </c>
      <c r="O54" s="38">
        <v>0</v>
      </c>
      <c r="P54" s="38">
        <v>0</v>
      </c>
      <c r="Q54" s="38">
        <v>0</v>
      </c>
      <c r="R54" s="38">
        <v>0</v>
      </c>
      <c r="S54" s="38">
        <v>0</v>
      </c>
      <c r="T54" s="38">
        <v>0</v>
      </c>
      <c r="U54" s="38">
        <v>0</v>
      </c>
      <c r="V54"/>
      <c r="W54"/>
      <c r="X54"/>
      <c r="Y54"/>
      <c r="Z54"/>
      <c r="AA54"/>
      <c r="AB54"/>
      <c r="AC54"/>
      <c r="AD54"/>
      <c r="AE54"/>
      <c r="AF54"/>
      <c r="AG54"/>
      <c r="AH54"/>
      <c r="AI54"/>
      <c r="AJ54"/>
      <c r="AK54"/>
      <c r="AL54"/>
      <c r="AM54"/>
      <c r="AN54"/>
      <c r="AO54"/>
      <c r="AP54"/>
      <c r="AQ54"/>
    </row>
    <row r="55" spans="1:43" s="25" customFormat="1" ht="18.75">
      <c r="A55"/>
      <c r="B55" s="574"/>
      <c r="C55" s="574"/>
      <c r="D55" s="485" t="s">
        <v>576</v>
      </c>
      <c r="E55" s="487">
        <v>45000</v>
      </c>
      <c r="F55" s="200">
        <v>2014</v>
      </c>
      <c r="G55" s="200">
        <v>12</v>
      </c>
      <c r="H55" s="916">
        <v>2026</v>
      </c>
      <c r="I55" s="575">
        <v>0.03</v>
      </c>
      <c r="J55" s="210"/>
      <c r="K55" s="38">
        <v>0</v>
      </c>
      <c r="L55" s="38">
        <v>0</v>
      </c>
      <c r="M55" s="38">
        <v>64159.239908078038</v>
      </c>
      <c r="N55" s="38">
        <v>0</v>
      </c>
      <c r="O55" s="38">
        <v>0</v>
      </c>
      <c r="P55" s="38">
        <v>0</v>
      </c>
      <c r="Q55" s="38">
        <v>0</v>
      </c>
      <c r="R55" s="38">
        <v>0</v>
      </c>
      <c r="S55" s="38">
        <v>0</v>
      </c>
      <c r="T55" s="38">
        <v>0</v>
      </c>
      <c r="U55" s="38">
        <v>0</v>
      </c>
      <c r="V55"/>
      <c r="W55"/>
      <c r="X55"/>
      <c r="Y55"/>
      <c r="Z55"/>
      <c r="AA55"/>
      <c r="AB55"/>
      <c r="AC55"/>
      <c r="AD55"/>
      <c r="AE55"/>
      <c r="AF55"/>
      <c r="AG55"/>
      <c r="AH55"/>
      <c r="AI55"/>
      <c r="AJ55"/>
      <c r="AK55"/>
      <c r="AL55"/>
      <c r="AM55"/>
      <c r="AN55"/>
      <c r="AO55"/>
      <c r="AP55"/>
      <c r="AQ55"/>
    </row>
    <row r="56" spans="1:43" s="25" customFormat="1" ht="18.75">
      <c r="A56"/>
      <c r="B56" s="574"/>
      <c r="C56" s="574"/>
      <c r="D56" s="485" t="s">
        <v>577</v>
      </c>
      <c r="E56" s="487">
        <v>61500</v>
      </c>
      <c r="F56" s="200">
        <v>2018</v>
      </c>
      <c r="G56" s="200">
        <v>12</v>
      </c>
      <c r="H56" s="848">
        <v>2030</v>
      </c>
      <c r="I56" s="575">
        <v>0.03</v>
      </c>
      <c r="J56" s="210"/>
      <c r="K56" s="38">
        <v>0</v>
      </c>
      <c r="L56" s="38">
        <v>0</v>
      </c>
      <c r="M56" s="38">
        <v>0</v>
      </c>
      <c r="N56" s="38">
        <v>0</v>
      </c>
      <c r="O56" s="38">
        <v>0</v>
      </c>
      <c r="P56" s="38">
        <v>0</v>
      </c>
      <c r="Q56" s="38">
        <v>87684.294541039984</v>
      </c>
      <c r="R56" s="38">
        <v>0</v>
      </c>
      <c r="S56" s="38">
        <v>0</v>
      </c>
      <c r="T56" s="38">
        <v>0</v>
      </c>
      <c r="U56" s="38">
        <v>0</v>
      </c>
      <c r="V56"/>
      <c r="W56"/>
      <c r="X56"/>
      <c r="Y56"/>
      <c r="Z56"/>
      <c r="AA56"/>
      <c r="AB56"/>
      <c r="AC56"/>
      <c r="AD56"/>
      <c r="AE56"/>
      <c r="AF56"/>
      <c r="AG56"/>
      <c r="AH56"/>
      <c r="AI56"/>
      <c r="AJ56"/>
      <c r="AK56"/>
      <c r="AL56"/>
      <c r="AM56"/>
      <c r="AN56"/>
      <c r="AO56"/>
      <c r="AP56"/>
      <c r="AQ56"/>
    </row>
    <row r="57" spans="1:43" s="25" customFormat="1" ht="18.75">
      <c r="A57"/>
      <c r="B57" s="574"/>
      <c r="C57" s="574"/>
      <c r="D57" s="485" t="s">
        <v>578</v>
      </c>
      <c r="E57" s="487">
        <v>750000</v>
      </c>
      <c r="F57" s="200">
        <v>2013</v>
      </c>
      <c r="G57" s="200">
        <v>15</v>
      </c>
      <c r="H57" s="848">
        <v>2028</v>
      </c>
      <c r="I57" s="575">
        <v>0.03</v>
      </c>
      <c r="J57" s="210">
        <v>-3</v>
      </c>
      <c r="K57" s="38">
        <v>0</v>
      </c>
      <c r="L57" s="38">
        <v>1069320.6651346339</v>
      </c>
      <c r="M57" s="38">
        <v>0</v>
      </c>
      <c r="N57" s="38">
        <v>0</v>
      </c>
      <c r="O57" s="38">
        <v>0</v>
      </c>
      <c r="P57" s="38">
        <v>0</v>
      </c>
      <c r="Q57" s="38">
        <v>0</v>
      </c>
      <c r="R57" s="38">
        <v>0</v>
      </c>
      <c r="S57" s="38">
        <v>0</v>
      </c>
      <c r="T57" s="38">
        <v>0</v>
      </c>
      <c r="U57" s="38">
        <v>0</v>
      </c>
      <c r="V57"/>
      <c r="W57"/>
      <c r="X57"/>
      <c r="Y57"/>
      <c r="Z57"/>
      <c r="AA57"/>
      <c r="AB57"/>
      <c r="AC57"/>
      <c r="AD57"/>
      <c r="AE57"/>
      <c r="AF57"/>
      <c r="AG57"/>
      <c r="AH57"/>
      <c r="AI57"/>
      <c r="AJ57"/>
      <c r="AK57"/>
      <c r="AL57"/>
      <c r="AM57"/>
      <c r="AN57"/>
      <c r="AO57"/>
      <c r="AP57"/>
      <c r="AQ57"/>
    </row>
    <row r="58" spans="1:43" s="25" customFormat="1" ht="18.75">
      <c r="A58"/>
      <c r="B58" s="574"/>
      <c r="C58" s="574"/>
      <c r="D58" s="485" t="s">
        <v>579</v>
      </c>
      <c r="E58" s="487">
        <v>755361.7</v>
      </c>
      <c r="F58" s="200">
        <v>2019</v>
      </c>
      <c r="G58" s="200">
        <v>15</v>
      </c>
      <c r="H58" s="848">
        <v>2034</v>
      </c>
      <c r="I58" s="575">
        <v>0.03</v>
      </c>
      <c r="J58" s="210"/>
      <c r="K58" s="38">
        <v>0</v>
      </c>
      <c r="L58" s="38">
        <v>0</v>
      </c>
      <c r="M58" s="38">
        <v>0</v>
      </c>
      <c r="N58" s="38">
        <v>0</v>
      </c>
      <c r="O58" s="38">
        <v>0</v>
      </c>
      <c r="P58" s="38">
        <v>0</v>
      </c>
      <c r="Q58" s="38">
        <v>0</v>
      </c>
      <c r="R58" s="38">
        <v>0</v>
      </c>
      <c r="S58" s="38">
        <v>0</v>
      </c>
      <c r="T58" s="38">
        <v>0</v>
      </c>
      <c r="U58" s="38">
        <v>1176828.9163481616</v>
      </c>
      <c r="V58"/>
      <c r="W58"/>
      <c r="X58"/>
      <c r="Y58"/>
      <c r="Z58"/>
      <c r="AA58"/>
      <c r="AB58"/>
      <c r="AC58"/>
      <c r="AD58"/>
      <c r="AE58"/>
      <c r="AF58"/>
      <c r="AG58"/>
      <c r="AH58"/>
      <c r="AI58"/>
      <c r="AJ58"/>
      <c r="AK58"/>
      <c r="AL58"/>
      <c r="AM58"/>
      <c r="AN58"/>
      <c r="AO58"/>
      <c r="AP58"/>
      <c r="AQ58"/>
    </row>
    <row r="59" spans="1:43" s="25" customFormat="1" ht="18.75">
      <c r="A59"/>
      <c r="B59" s="574"/>
      <c r="C59" s="574"/>
      <c r="D59" s="485" t="s">
        <v>580</v>
      </c>
      <c r="E59" s="487">
        <v>16888.03</v>
      </c>
      <c r="F59" s="200">
        <v>2020</v>
      </c>
      <c r="G59" s="200">
        <v>15</v>
      </c>
      <c r="H59" s="848">
        <v>2035</v>
      </c>
      <c r="I59" s="575">
        <v>0.03</v>
      </c>
      <c r="J59" s="210"/>
      <c r="K59" s="38">
        <v>0</v>
      </c>
      <c r="L59" s="38">
        <v>0</v>
      </c>
      <c r="M59" s="38">
        <v>0</v>
      </c>
      <c r="N59" s="38">
        <v>0</v>
      </c>
      <c r="O59" s="38">
        <v>0</v>
      </c>
      <c r="P59" s="38">
        <v>0</v>
      </c>
      <c r="Q59" s="38">
        <v>0</v>
      </c>
      <c r="R59" s="38">
        <v>0</v>
      </c>
      <c r="S59" s="38">
        <v>0</v>
      </c>
      <c r="T59" s="38">
        <v>0</v>
      </c>
      <c r="U59" s="38">
        <v>0</v>
      </c>
      <c r="V59"/>
      <c r="W59"/>
      <c r="X59"/>
      <c r="Y59"/>
      <c r="Z59"/>
      <c r="AA59"/>
      <c r="AB59"/>
      <c r="AC59"/>
      <c r="AD59"/>
      <c r="AE59"/>
      <c r="AF59"/>
      <c r="AG59"/>
      <c r="AH59"/>
      <c r="AI59"/>
      <c r="AJ59"/>
      <c r="AK59"/>
      <c r="AL59"/>
      <c r="AM59"/>
      <c r="AN59"/>
      <c r="AO59"/>
      <c r="AP59"/>
      <c r="AQ59"/>
    </row>
    <row r="60" spans="1:43" s="25" customFormat="1" ht="18.75">
      <c r="A60"/>
      <c r="B60" s="574"/>
      <c r="C60" s="574"/>
      <c r="D60" s="485" t="s">
        <v>581</v>
      </c>
      <c r="E60" s="487">
        <v>9683.24</v>
      </c>
      <c r="F60" s="200">
        <v>1989</v>
      </c>
      <c r="G60" s="200">
        <v>20</v>
      </c>
      <c r="H60" s="848">
        <v>2009</v>
      </c>
      <c r="I60" s="575">
        <v>0.03</v>
      </c>
      <c r="J60" s="209"/>
      <c r="K60" s="38">
        <v>0</v>
      </c>
      <c r="L60" s="38">
        <v>0</v>
      </c>
      <c r="M60" s="38">
        <v>0</v>
      </c>
      <c r="N60" s="38">
        <v>0</v>
      </c>
      <c r="O60" s="38">
        <v>0</v>
      </c>
      <c r="P60" s="38">
        <v>31587.094828997091</v>
      </c>
      <c r="Q60" s="38">
        <v>0</v>
      </c>
      <c r="R60" s="38">
        <v>0</v>
      </c>
      <c r="S60" s="38">
        <v>0</v>
      </c>
      <c r="T60" s="38">
        <v>0</v>
      </c>
      <c r="U60" s="38">
        <v>0</v>
      </c>
      <c r="V60"/>
      <c r="W60"/>
      <c r="X60"/>
      <c r="Y60"/>
      <c r="Z60"/>
      <c r="AA60"/>
      <c r="AB60"/>
      <c r="AC60"/>
      <c r="AD60"/>
      <c r="AE60"/>
      <c r="AF60"/>
      <c r="AG60"/>
      <c r="AH60"/>
      <c r="AI60"/>
      <c r="AJ60"/>
      <c r="AK60"/>
      <c r="AL60"/>
      <c r="AM60"/>
      <c r="AN60"/>
      <c r="AO60"/>
      <c r="AP60"/>
      <c r="AQ60"/>
    </row>
    <row r="61" spans="1:43" s="25" customFormat="1" ht="18.75">
      <c r="A61"/>
      <c r="B61" s="574"/>
      <c r="C61" s="574"/>
      <c r="D61" s="485"/>
      <c r="E61" s="487"/>
      <c r="F61" s="200"/>
      <c r="G61" s="200"/>
      <c r="H61" s="848"/>
      <c r="I61" s="575">
        <v>0.03</v>
      </c>
      <c r="J61" s="209"/>
      <c r="K61" s="38">
        <v>0</v>
      </c>
      <c r="L61" s="38">
        <v>0</v>
      </c>
      <c r="M61" s="38">
        <v>0</v>
      </c>
      <c r="N61" s="38">
        <v>0</v>
      </c>
      <c r="O61" s="38">
        <v>0</v>
      </c>
      <c r="P61" s="38">
        <v>0</v>
      </c>
      <c r="Q61" s="38">
        <v>0</v>
      </c>
      <c r="R61" s="38">
        <v>0</v>
      </c>
      <c r="S61" s="38">
        <v>0</v>
      </c>
      <c r="T61" s="38">
        <v>0</v>
      </c>
      <c r="U61" s="38">
        <v>0</v>
      </c>
      <c r="V61"/>
      <c r="W61"/>
      <c r="X61"/>
      <c r="Y61"/>
      <c r="Z61"/>
      <c r="AA61"/>
      <c r="AB61"/>
      <c r="AC61"/>
      <c r="AD61"/>
      <c r="AE61"/>
      <c r="AF61"/>
      <c r="AG61"/>
      <c r="AH61"/>
      <c r="AI61"/>
      <c r="AJ61"/>
      <c r="AK61"/>
      <c r="AL61"/>
      <c r="AM61"/>
      <c r="AN61"/>
      <c r="AO61"/>
      <c r="AP61"/>
      <c r="AQ61"/>
    </row>
    <row r="62" spans="1:43" s="25" customFormat="1" ht="18.75">
      <c r="A62"/>
      <c r="B62" s="574"/>
      <c r="C62" s="574"/>
      <c r="D62" s="485"/>
      <c r="E62" s="487"/>
      <c r="F62" s="200"/>
      <c r="G62" s="200"/>
      <c r="H62" s="848"/>
      <c r="I62" s="575">
        <v>0.03</v>
      </c>
      <c r="J62" s="209"/>
      <c r="K62" s="38">
        <v>0</v>
      </c>
      <c r="L62" s="38">
        <v>0</v>
      </c>
      <c r="M62" s="38">
        <v>0</v>
      </c>
      <c r="N62" s="38">
        <v>0</v>
      </c>
      <c r="O62" s="38">
        <v>0</v>
      </c>
      <c r="P62" s="38">
        <v>0</v>
      </c>
      <c r="Q62" s="38">
        <v>0</v>
      </c>
      <c r="R62" s="38">
        <v>0</v>
      </c>
      <c r="S62" s="38">
        <v>0</v>
      </c>
      <c r="T62" s="38">
        <v>0</v>
      </c>
      <c r="U62" s="38">
        <v>0</v>
      </c>
      <c r="V62"/>
      <c r="W62"/>
      <c r="X62"/>
      <c r="Y62"/>
      <c r="Z62"/>
      <c r="AA62"/>
      <c r="AB62"/>
      <c r="AC62"/>
      <c r="AD62"/>
      <c r="AE62"/>
      <c r="AF62"/>
      <c r="AG62"/>
      <c r="AH62"/>
      <c r="AI62"/>
      <c r="AJ62"/>
      <c r="AK62"/>
      <c r="AL62"/>
      <c r="AM62"/>
      <c r="AN62"/>
      <c r="AO62"/>
      <c r="AP62"/>
      <c r="AQ62"/>
    </row>
    <row r="63" spans="1:43" s="25" customFormat="1" ht="18.75">
      <c r="A63"/>
      <c r="B63" s="574"/>
      <c r="C63" s="574"/>
      <c r="D63" s="485"/>
      <c r="E63" s="487"/>
      <c r="F63" s="200"/>
      <c r="G63" s="200"/>
      <c r="H63" s="848"/>
      <c r="I63" s="575">
        <v>0.03</v>
      </c>
      <c r="J63" s="209"/>
      <c r="K63" s="38">
        <v>0</v>
      </c>
      <c r="L63" s="38">
        <v>0</v>
      </c>
      <c r="M63" s="38">
        <v>0</v>
      </c>
      <c r="N63" s="38">
        <v>0</v>
      </c>
      <c r="O63" s="38">
        <v>0</v>
      </c>
      <c r="P63" s="38">
        <v>0</v>
      </c>
      <c r="Q63" s="38">
        <v>0</v>
      </c>
      <c r="R63" s="38">
        <v>0</v>
      </c>
      <c r="S63" s="38">
        <v>0</v>
      </c>
      <c r="T63" s="38">
        <v>0</v>
      </c>
      <c r="U63" s="38">
        <v>0</v>
      </c>
      <c r="V63"/>
      <c r="W63"/>
      <c r="X63"/>
      <c r="Y63"/>
      <c r="Z63"/>
      <c r="AA63"/>
      <c r="AB63"/>
      <c r="AC63"/>
      <c r="AD63"/>
      <c r="AE63"/>
      <c r="AF63"/>
      <c r="AG63"/>
      <c r="AH63"/>
      <c r="AI63"/>
      <c r="AJ63"/>
      <c r="AK63"/>
      <c r="AL63"/>
      <c r="AM63"/>
      <c r="AN63"/>
      <c r="AO63"/>
      <c r="AP63"/>
      <c r="AQ63"/>
    </row>
    <row r="64" spans="1:43">
      <c r="F64" s="344"/>
      <c r="K64" s="13">
        <v>108373.61841776688</v>
      </c>
      <c r="L64" s="13">
        <v>1120595.8636759911</v>
      </c>
      <c r="M64" s="13">
        <v>159400.06714940278</v>
      </c>
      <c r="N64" s="13">
        <v>0</v>
      </c>
      <c r="O64" s="13">
        <v>0</v>
      </c>
      <c r="P64" s="13">
        <v>31587.094828997091</v>
      </c>
      <c r="Q64" s="13">
        <v>87684.294541039984</v>
      </c>
      <c r="R64" s="13">
        <v>0</v>
      </c>
      <c r="S64" s="13">
        <v>0</v>
      </c>
      <c r="T64" s="13">
        <v>0</v>
      </c>
      <c r="U64" s="13">
        <v>1258284.5330317521</v>
      </c>
    </row>
    <row r="65" spans="1:43" ht="32.85" customHeight="1">
      <c r="A65" s="484" t="s">
        <v>606</v>
      </c>
      <c r="C65" s="849" t="s">
        <v>37</v>
      </c>
    </row>
    <row r="66" spans="1:43" ht="32.85" customHeight="1">
      <c r="A66" s="100" t="s">
        <v>1164</v>
      </c>
      <c r="B66" s="2"/>
      <c r="C66" s="2"/>
      <c r="D66" s="849" t="s">
        <v>38</v>
      </c>
      <c r="E66" s="849" t="s">
        <v>40</v>
      </c>
      <c r="F66" s="849" t="s">
        <v>41</v>
      </c>
      <c r="G66" s="849" t="s">
        <v>63</v>
      </c>
      <c r="H66" s="849" t="s">
        <v>1159</v>
      </c>
      <c r="I66" s="849" t="s">
        <v>42</v>
      </c>
      <c r="J66" s="849" t="s">
        <v>1160</v>
      </c>
      <c r="K66" s="318">
        <v>2024</v>
      </c>
      <c r="L66" s="318">
        <v>2025</v>
      </c>
      <c r="M66" s="318">
        <v>2026</v>
      </c>
      <c r="N66" s="318">
        <v>2027</v>
      </c>
      <c r="O66" s="318">
        <v>2028</v>
      </c>
      <c r="P66" s="318">
        <v>2029</v>
      </c>
      <c r="Q66" s="318">
        <v>2030</v>
      </c>
      <c r="R66" s="318">
        <v>2031</v>
      </c>
      <c r="S66" s="318">
        <v>2032</v>
      </c>
      <c r="T66" s="318">
        <v>2033</v>
      </c>
      <c r="U66" s="318">
        <v>2034</v>
      </c>
    </row>
    <row r="67" spans="1:43" s="25" customFormat="1" ht="18.75">
      <c r="A67"/>
      <c r="B67" s="850">
        <v>336</v>
      </c>
      <c r="C67" s="574"/>
      <c r="D67" s="485" t="s">
        <v>707</v>
      </c>
      <c r="E67" s="858">
        <v>143281.67077849791</v>
      </c>
      <c r="F67" s="200">
        <v>2002</v>
      </c>
      <c r="G67" s="856">
        <v>20</v>
      </c>
      <c r="H67" s="916">
        <v>2022</v>
      </c>
      <c r="I67" s="575">
        <v>0.05</v>
      </c>
      <c r="J67" s="209"/>
      <c r="K67" s="38">
        <v>0</v>
      </c>
      <c r="L67" s="38">
        <v>0</v>
      </c>
      <c r="M67" s="38">
        <v>0</v>
      </c>
      <c r="N67" s="38">
        <v>0</v>
      </c>
      <c r="O67" s="38">
        <v>0</v>
      </c>
      <c r="P67" s="38">
        <v>0</v>
      </c>
      <c r="Q67" s="38">
        <v>0</v>
      </c>
      <c r="R67" s="38">
        <v>0</v>
      </c>
      <c r="S67" s="38">
        <v>0</v>
      </c>
      <c r="T67" s="38">
        <v>0</v>
      </c>
      <c r="U67" s="38">
        <v>0</v>
      </c>
      <c r="V67"/>
      <c r="W67"/>
      <c r="X67"/>
      <c r="Y67"/>
      <c r="Z67"/>
      <c r="AA67"/>
      <c r="AB67"/>
      <c r="AC67"/>
      <c r="AD67"/>
      <c r="AE67"/>
      <c r="AF67"/>
      <c r="AG67"/>
      <c r="AH67"/>
      <c r="AI67"/>
      <c r="AJ67"/>
      <c r="AK67"/>
      <c r="AL67"/>
      <c r="AM67"/>
      <c r="AN67"/>
      <c r="AO67"/>
      <c r="AP67"/>
      <c r="AQ67"/>
    </row>
    <row r="68" spans="1:43" s="25" customFormat="1" ht="18.75">
      <c r="A68"/>
      <c r="B68" s="850">
        <v>373</v>
      </c>
      <c r="C68" s="574"/>
      <c r="D68" s="485" t="s">
        <v>703</v>
      </c>
      <c r="E68" s="858">
        <v>510911.45999999996</v>
      </c>
      <c r="F68" s="200">
        <v>2008</v>
      </c>
      <c r="G68" s="856">
        <v>15</v>
      </c>
      <c r="H68" s="916">
        <v>2023</v>
      </c>
      <c r="I68" s="575">
        <v>0.05</v>
      </c>
      <c r="J68" s="209"/>
      <c r="K68" s="38">
        <v>0</v>
      </c>
      <c r="L68" s="38">
        <v>0</v>
      </c>
      <c r="M68" s="38">
        <v>0</v>
      </c>
      <c r="N68" s="38">
        <v>0</v>
      </c>
      <c r="O68" s="38">
        <v>0</v>
      </c>
      <c r="P68" s="38">
        <v>0</v>
      </c>
      <c r="Q68" s="38">
        <v>0</v>
      </c>
      <c r="R68" s="38">
        <v>0</v>
      </c>
      <c r="S68" s="38">
        <v>0</v>
      </c>
      <c r="T68" s="38">
        <v>0</v>
      </c>
      <c r="U68" s="38">
        <v>0</v>
      </c>
      <c r="V68"/>
      <c r="W68"/>
      <c r="X68"/>
      <c r="Y68"/>
      <c r="Z68"/>
      <c r="AA68"/>
      <c r="AB68"/>
      <c r="AC68"/>
      <c r="AD68"/>
      <c r="AE68"/>
      <c r="AF68"/>
      <c r="AG68"/>
      <c r="AH68"/>
      <c r="AI68"/>
      <c r="AJ68"/>
      <c r="AK68"/>
      <c r="AL68"/>
      <c r="AM68"/>
      <c r="AN68"/>
      <c r="AO68"/>
      <c r="AP68"/>
      <c r="AQ68"/>
    </row>
    <row r="69" spans="1:43" s="25" customFormat="1" ht="18.75">
      <c r="A69"/>
      <c r="B69" s="850">
        <v>374</v>
      </c>
      <c r="C69" s="574"/>
      <c r="D69" s="485" t="s">
        <v>704</v>
      </c>
      <c r="E69" s="858">
        <v>488022.16</v>
      </c>
      <c r="F69" s="200">
        <v>2010</v>
      </c>
      <c r="G69" s="856">
        <v>15</v>
      </c>
      <c r="H69" s="916">
        <v>2025</v>
      </c>
      <c r="I69" s="575">
        <v>0.05</v>
      </c>
      <c r="J69" s="209"/>
      <c r="K69" s="38">
        <v>0</v>
      </c>
      <c r="L69" s="38">
        <v>1014563.0206012032</v>
      </c>
      <c r="M69" s="38">
        <v>0</v>
      </c>
      <c r="N69" s="38">
        <v>0</v>
      </c>
      <c r="O69" s="38">
        <v>0</v>
      </c>
      <c r="P69" s="38">
        <v>0</v>
      </c>
      <c r="Q69" s="38">
        <v>0</v>
      </c>
      <c r="R69" s="38">
        <v>0</v>
      </c>
      <c r="S69" s="38">
        <v>0</v>
      </c>
      <c r="T69" s="38">
        <v>0</v>
      </c>
      <c r="U69" s="38">
        <v>0</v>
      </c>
      <c r="V69"/>
      <c r="W69"/>
      <c r="X69"/>
      <c r="Y69"/>
      <c r="Z69"/>
      <c r="AA69"/>
      <c r="AB69"/>
      <c r="AC69"/>
      <c r="AD69"/>
      <c r="AE69"/>
      <c r="AF69"/>
      <c r="AG69"/>
      <c r="AH69"/>
      <c r="AI69"/>
      <c r="AJ69"/>
      <c r="AK69"/>
      <c r="AL69"/>
      <c r="AM69"/>
      <c r="AN69"/>
      <c r="AO69"/>
      <c r="AP69"/>
      <c r="AQ69"/>
    </row>
    <row r="70" spans="1:43" s="25" customFormat="1" ht="18.75">
      <c r="A70"/>
      <c r="B70" s="850">
        <v>375</v>
      </c>
      <c r="C70" s="574"/>
      <c r="D70" s="485" t="s">
        <v>705</v>
      </c>
      <c r="E70" s="858">
        <v>488022.16</v>
      </c>
      <c r="F70" s="200">
        <v>2010</v>
      </c>
      <c r="G70" s="856">
        <v>15</v>
      </c>
      <c r="H70" s="916">
        <v>2025</v>
      </c>
      <c r="I70" s="575">
        <v>0.05</v>
      </c>
      <c r="J70" s="209"/>
      <c r="K70" s="38">
        <v>0</v>
      </c>
      <c r="L70" s="38">
        <v>1014563.0206012032</v>
      </c>
      <c r="M70" s="38">
        <v>0</v>
      </c>
      <c r="N70" s="38">
        <v>0</v>
      </c>
      <c r="O70" s="38">
        <v>0</v>
      </c>
      <c r="P70" s="38">
        <v>0</v>
      </c>
      <c r="Q70" s="38">
        <v>0</v>
      </c>
      <c r="R70" s="38">
        <v>0</v>
      </c>
      <c r="S70" s="38">
        <v>0</v>
      </c>
      <c r="T70" s="38">
        <v>0</v>
      </c>
      <c r="U70" s="38">
        <v>0</v>
      </c>
      <c r="V70"/>
      <c r="W70"/>
      <c r="X70"/>
      <c r="Y70"/>
      <c r="Z70"/>
      <c r="AA70"/>
      <c r="AB70"/>
      <c r="AC70"/>
      <c r="AD70"/>
      <c r="AE70"/>
      <c r="AF70"/>
      <c r="AG70"/>
      <c r="AH70"/>
      <c r="AI70"/>
      <c r="AJ70"/>
      <c r="AK70"/>
      <c r="AL70"/>
      <c r="AM70"/>
      <c r="AN70"/>
      <c r="AO70"/>
      <c r="AP70"/>
      <c r="AQ70"/>
    </row>
    <row r="71" spans="1:43" s="25" customFormat="1" ht="18.75">
      <c r="A71"/>
      <c r="B71" s="850">
        <v>377</v>
      </c>
      <c r="C71" s="574"/>
      <c r="D71" s="485" t="s">
        <v>1212</v>
      </c>
      <c r="E71" s="858">
        <v>661346.80000000005</v>
      </c>
      <c r="F71" s="200">
        <v>2016</v>
      </c>
      <c r="G71" s="856">
        <v>15</v>
      </c>
      <c r="H71" s="848">
        <v>2031</v>
      </c>
      <c r="I71" s="575">
        <v>0.05</v>
      </c>
      <c r="J71" s="209"/>
      <c r="K71" s="38">
        <v>0</v>
      </c>
      <c r="L71" s="38">
        <v>0</v>
      </c>
      <c r="M71" s="38">
        <v>0</v>
      </c>
      <c r="N71" s="38">
        <v>0</v>
      </c>
      <c r="O71" s="38">
        <v>0</v>
      </c>
      <c r="P71" s="38">
        <v>0</v>
      </c>
      <c r="Q71" s="38">
        <v>0</v>
      </c>
      <c r="R71" s="38">
        <v>1374892.4988835342</v>
      </c>
      <c r="S71" s="38">
        <v>0</v>
      </c>
      <c r="T71" s="38">
        <v>0</v>
      </c>
      <c r="U71" s="38">
        <v>0</v>
      </c>
      <c r="V71"/>
      <c r="W71"/>
      <c r="X71"/>
      <c r="Y71"/>
      <c r="Z71"/>
      <c r="AA71"/>
      <c r="AB71"/>
      <c r="AC71"/>
      <c r="AD71"/>
      <c r="AE71"/>
      <c r="AF71"/>
      <c r="AG71"/>
      <c r="AH71"/>
      <c r="AI71"/>
      <c r="AJ71"/>
      <c r="AK71"/>
      <c r="AL71"/>
      <c r="AM71"/>
      <c r="AN71"/>
      <c r="AO71"/>
      <c r="AP71"/>
      <c r="AQ71"/>
    </row>
    <row r="72" spans="1:43" s="25" customFormat="1" ht="18.75">
      <c r="A72"/>
      <c r="B72" s="850">
        <v>378</v>
      </c>
      <c r="C72" s="574"/>
      <c r="D72" s="485" t="s">
        <v>706</v>
      </c>
      <c r="E72" s="858">
        <v>1869889.41</v>
      </c>
      <c r="F72" s="200">
        <v>2021</v>
      </c>
      <c r="G72" s="856">
        <v>12</v>
      </c>
      <c r="H72" s="848">
        <v>2033</v>
      </c>
      <c r="I72" s="575">
        <v>0.05</v>
      </c>
      <c r="J72" s="209"/>
      <c r="K72" s="38">
        <v>0</v>
      </c>
      <c r="L72" s="38">
        <v>0</v>
      </c>
      <c r="M72" s="38">
        <v>0</v>
      </c>
      <c r="N72" s="38">
        <v>0</v>
      </c>
      <c r="O72" s="38">
        <v>0</v>
      </c>
      <c r="P72" s="38">
        <v>0</v>
      </c>
      <c r="Q72" s="38">
        <v>0</v>
      </c>
      <c r="R72" s="38">
        <v>0</v>
      </c>
      <c r="S72" s="38">
        <v>0</v>
      </c>
      <c r="T72" s="38">
        <v>3358052.7259102864</v>
      </c>
      <c r="U72" s="38">
        <v>0</v>
      </c>
      <c r="V72"/>
      <c r="W72"/>
      <c r="X72"/>
      <c r="Y72"/>
      <c r="Z72"/>
      <c r="AA72"/>
      <c r="AB72"/>
      <c r="AC72"/>
      <c r="AD72"/>
      <c r="AE72"/>
      <c r="AF72"/>
      <c r="AG72"/>
      <c r="AH72"/>
      <c r="AI72"/>
      <c r="AJ72"/>
      <c r="AK72"/>
      <c r="AL72"/>
      <c r="AM72"/>
      <c r="AN72"/>
      <c r="AO72"/>
      <c r="AP72"/>
      <c r="AQ72"/>
    </row>
    <row r="73" spans="1:43" s="25" customFormat="1" ht="18.75">
      <c r="A73"/>
      <c r="B73" s="850">
        <v>393</v>
      </c>
      <c r="C73" s="574"/>
      <c r="D73" s="485" t="s">
        <v>708</v>
      </c>
      <c r="E73" s="857">
        <v>300000</v>
      </c>
      <c r="F73" s="200">
        <v>2027</v>
      </c>
      <c r="G73" s="856">
        <v>25</v>
      </c>
      <c r="H73" s="848">
        <v>2052</v>
      </c>
      <c r="I73" s="575">
        <v>0.05</v>
      </c>
      <c r="J73" s="209"/>
      <c r="K73" s="38">
        <v>0</v>
      </c>
      <c r="L73" s="38">
        <v>0</v>
      </c>
      <c r="M73" s="38">
        <v>0</v>
      </c>
      <c r="N73" s="38">
        <v>300000</v>
      </c>
      <c r="O73" s="38">
        <v>0</v>
      </c>
      <c r="P73" s="38">
        <v>0</v>
      </c>
      <c r="Q73" s="38">
        <v>0</v>
      </c>
      <c r="R73" s="38">
        <v>0</v>
      </c>
      <c r="S73" s="38">
        <v>0</v>
      </c>
      <c r="T73" s="38">
        <v>0</v>
      </c>
      <c r="U73" s="38">
        <v>0</v>
      </c>
      <c r="V73"/>
      <c r="W73"/>
      <c r="X73"/>
      <c r="Y73"/>
      <c r="Z73"/>
      <c r="AA73"/>
      <c r="AB73"/>
      <c r="AC73"/>
      <c r="AD73"/>
      <c r="AE73"/>
      <c r="AF73"/>
      <c r="AG73"/>
      <c r="AH73"/>
      <c r="AI73"/>
      <c r="AJ73"/>
      <c r="AK73"/>
      <c r="AL73"/>
      <c r="AM73"/>
      <c r="AN73"/>
      <c r="AO73"/>
      <c r="AP73"/>
      <c r="AQ73"/>
    </row>
    <row r="74" spans="1:43" s="25" customFormat="1" ht="18.75">
      <c r="A74"/>
      <c r="B74" s="850">
        <v>1263</v>
      </c>
      <c r="C74" s="574"/>
      <c r="D74" s="485" t="s">
        <v>710</v>
      </c>
      <c r="E74" s="858">
        <v>0</v>
      </c>
      <c r="F74" s="200">
        <v>1988</v>
      </c>
      <c r="G74" s="856">
        <v>40</v>
      </c>
      <c r="H74" s="848">
        <v>2028</v>
      </c>
      <c r="I74" s="575">
        <v>0.05</v>
      </c>
      <c r="J74" s="209"/>
      <c r="K74" s="38">
        <v>0</v>
      </c>
      <c r="L74" s="38">
        <v>0</v>
      </c>
      <c r="M74" s="38">
        <v>0</v>
      </c>
      <c r="N74" s="38">
        <v>0</v>
      </c>
      <c r="O74" s="38">
        <v>0</v>
      </c>
      <c r="P74" s="38">
        <v>0</v>
      </c>
      <c r="Q74" s="38">
        <v>0</v>
      </c>
      <c r="R74" s="38">
        <v>0</v>
      </c>
      <c r="S74" s="38">
        <v>0</v>
      </c>
      <c r="T74" s="38">
        <v>0</v>
      </c>
      <c r="U74" s="38">
        <v>0</v>
      </c>
      <c r="V74"/>
      <c r="W74"/>
      <c r="X74"/>
      <c r="Y74"/>
      <c r="Z74"/>
      <c r="AA74"/>
      <c r="AB74"/>
      <c r="AC74"/>
      <c r="AD74"/>
      <c r="AE74"/>
      <c r="AF74"/>
      <c r="AG74"/>
      <c r="AH74"/>
      <c r="AI74"/>
      <c r="AJ74"/>
      <c r="AK74"/>
      <c r="AL74"/>
      <c r="AM74"/>
      <c r="AN74"/>
      <c r="AO74"/>
      <c r="AP74"/>
      <c r="AQ74"/>
    </row>
    <row r="75" spans="1:43" s="25" customFormat="1" ht="18.75">
      <c r="A75"/>
      <c r="B75" s="850">
        <v>3215</v>
      </c>
      <c r="C75" s="574"/>
      <c r="D75" s="485" t="s">
        <v>1163</v>
      </c>
      <c r="E75" s="858">
        <v>1086000</v>
      </c>
      <c r="F75" s="915">
        <v>2023</v>
      </c>
      <c r="G75" s="856">
        <v>30</v>
      </c>
      <c r="H75" s="848">
        <v>2053</v>
      </c>
      <c r="I75" s="575">
        <v>0.05</v>
      </c>
      <c r="J75" s="209"/>
      <c r="K75" s="38">
        <v>0</v>
      </c>
      <c r="L75" s="38">
        <v>0</v>
      </c>
      <c r="M75" s="38">
        <v>0</v>
      </c>
      <c r="N75" s="38">
        <v>0</v>
      </c>
      <c r="O75" s="38">
        <v>0</v>
      </c>
      <c r="P75" s="38">
        <v>0</v>
      </c>
      <c r="Q75" s="38">
        <v>0</v>
      </c>
      <c r="R75" s="38">
        <v>0</v>
      </c>
      <c r="S75" s="38">
        <v>0</v>
      </c>
      <c r="T75" s="38">
        <v>0</v>
      </c>
      <c r="U75" s="38">
        <v>0</v>
      </c>
      <c r="V75"/>
      <c r="W75"/>
      <c r="X75"/>
      <c r="Y75"/>
      <c r="Z75"/>
      <c r="AA75"/>
      <c r="AB75"/>
      <c r="AC75"/>
      <c r="AD75"/>
      <c r="AE75"/>
      <c r="AF75"/>
      <c r="AG75"/>
      <c r="AH75"/>
      <c r="AI75"/>
      <c r="AJ75"/>
      <c r="AK75"/>
      <c r="AL75"/>
      <c r="AM75"/>
      <c r="AN75"/>
      <c r="AO75"/>
      <c r="AP75"/>
      <c r="AQ75"/>
    </row>
    <row r="76" spans="1:43" s="25" customFormat="1" ht="18.75">
      <c r="A76"/>
      <c r="B76" s="850"/>
      <c r="C76" s="574"/>
      <c r="D76" s="485"/>
      <c r="E76" s="857"/>
      <c r="F76" s="200"/>
      <c r="G76" s="856"/>
      <c r="H76" s="848"/>
      <c r="I76" s="575"/>
      <c r="J76" s="209"/>
      <c r="K76" s="38">
        <v>0</v>
      </c>
      <c r="L76" s="38">
        <v>0</v>
      </c>
      <c r="M76" s="38">
        <v>0</v>
      </c>
      <c r="N76" s="38">
        <v>0</v>
      </c>
      <c r="O76" s="38">
        <v>0</v>
      </c>
      <c r="P76" s="38">
        <v>0</v>
      </c>
      <c r="Q76" s="38">
        <v>0</v>
      </c>
      <c r="R76" s="38">
        <v>0</v>
      </c>
      <c r="S76" s="38">
        <v>0</v>
      </c>
      <c r="T76" s="38">
        <v>0</v>
      </c>
      <c r="U76" s="38">
        <v>0</v>
      </c>
      <c r="V76"/>
      <c r="W76"/>
      <c r="X76"/>
      <c r="Y76"/>
      <c r="Z76"/>
      <c r="AA76"/>
      <c r="AB76"/>
      <c r="AC76"/>
      <c r="AD76"/>
      <c r="AE76"/>
      <c r="AF76"/>
      <c r="AG76"/>
      <c r="AH76"/>
      <c r="AI76"/>
      <c r="AJ76"/>
      <c r="AK76"/>
      <c r="AL76"/>
      <c r="AM76"/>
      <c r="AN76"/>
      <c r="AO76"/>
      <c r="AP76"/>
      <c r="AQ76"/>
    </row>
    <row r="77" spans="1:43" ht="26.25">
      <c r="A77" s="100" t="s">
        <v>1249</v>
      </c>
      <c r="B77" s="2"/>
      <c r="C77" s="2"/>
      <c r="D77" s="2"/>
      <c r="E77" s="2"/>
      <c r="F77" s="2"/>
      <c r="G77" s="2"/>
      <c r="H77" s="2"/>
      <c r="I77" s="2"/>
      <c r="J77" s="2"/>
    </row>
    <row r="78" spans="1:43" s="25" customFormat="1" ht="18.75">
      <c r="A78"/>
      <c r="B78" s="850"/>
      <c r="C78" s="574"/>
      <c r="D78" s="927" t="s">
        <v>1248</v>
      </c>
      <c r="E78" s="926">
        <v>275000</v>
      </c>
      <c r="F78" s="915">
        <v>2023</v>
      </c>
      <c r="G78" s="856">
        <v>5</v>
      </c>
      <c r="H78" s="848">
        <v>2028</v>
      </c>
      <c r="I78" s="575">
        <v>0.05</v>
      </c>
      <c r="J78" s="209"/>
      <c r="K78" s="38">
        <v>0</v>
      </c>
      <c r="L78" s="38">
        <v>0</v>
      </c>
      <c r="M78" s="38">
        <v>0</v>
      </c>
      <c r="N78" s="38">
        <v>0</v>
      </c>
      <c r="O78" s="38">
        <v>350977.42968750006</v>
      </c>
      <c r="P78" s="38">
        <v>0</v>
      </c>
      <c r="Q78" s="38">
        <v>0</v>
      </c>
      <c r="R78" s="38">
        <v>0</v>
      </c>
      <c r="S78" s="38">
        <v>0</v>
      </c>
      <c r="T78" s="38">
        <v>447946.02236379642</v>
      </c>
      <c r="U78" s="38">
        <v>0</v>
      </c>
      <c r="V78"/>
      <c r="W78"/>
      <c r="X78"/>
      <c r="Y78"/>
      <c r="Z78"/>
      <c r="AA78"/>
      <c r="AB78"/>
      <c r="AC78"/>
      <c r="AD78"/>
      <c r="AE78"/>
      <c r="AF78"/>
      <c r="AG78"/>
      <c r="AH78"/>
      <c r="AI78"/>
      <c r="AJ78"/>
      <c r="AK78"/>
      <c r="AL78"/>
      <c r="AM78"/>
      <c r="AN78"/>
      <c r="AO78"/>
      <c r="AP78"/>
      <c r="AQ78"/>
    </row>
    <row r="79" spans="1:43" s="25" customFormat="1" ht="18.75">
      <c r="A79"/>
      <c r="B79" s="850"/>
      <c r="C79" s="574"/>
      <c r="D79" s="927" t="s">
        <v>1248</v>
      </c>
      <c r="E79" s="926">
        <v>275000</v>
      </c>
      <c r="F79" s="915">
        <v>2023</v>
      </c>
      <c r="G79" s="856">
        <v>5</v>
      </c>
      <c r="H79" s="848">
        <v>2028</v>
      </c>
      <c r="I79" s="575">
        <v>0.05</v>
      </c>
      <c r="J79" s="209"/>
      <c r="K79" s="38">
        <v>0</v>
      </c>
      <c r="L79" s="38">
        <v>0</v>
      </c>
      <c r="M79" s="38">
        <v>0</v>
      </c>
      <c r="N79" s="38">
        <v>0</v>
      </c>
      <c r="O79" s="38">
        <v>350977.42968750006</v>
      </c>
      <c r="P79" s="38">
        <v>0</v>
      </c>
      <c r="Q79" s="38">
        <v>0</v>
      </c>
      <c r="R79" s="38">
        <v>0</v>
      </c>
      <c r="S79" s="38">
        <v>0</v>
      </c>
      <c r="T79" s="38">
        <v>447946.02236379642</v>
      </c>
      <c r="U79" s="38">
        <v>0</v>
      </c>
      <c r="V79"/>
      <c r="W79"/>
      <c r="X79"/>
      <c r="Y79"/>
      <c r="Z79"/>
      <c r="AA79"/>
      <c r="AB79"/>
      <c r="AC79"/>
      <c r="AD79"/>
      <c r="AE79"/>
      <c r="AF79"/>
      <c r="AG79"/>
      <c r="AH79"/>
      <c r="AI79"/>
      <c r="AJ79"/>
      <c r="AK79"/>
      <c r="AL79"/>
      <c r="AM79"/>
      <c r="AN79"/>
      <c r="AO79"/>
      <c r="AP79"/>
      <c r="AQ79"/>
    </row>
    <row r="80" spans="1:43" s="25" customFormat="1" ht="18.75">
      <c r="A80"/>
      <c r="B80" s="850"/>
      <c r="C80" s="574"/>
      <c r="D80" s="927"/>
      <c r="E80" s="926"/>
      <c r="F80" s="915"/>
      <c r="G80" s="856">
        <v>5</v>
      </c>
      <c r="H80" s="848"/>
      <c r="I80" s="575">
        <v>0.05</v>
      </c>
      <c r="J80" s="209"/>
      <c r="K80" s="38">
        <v>0</v>
      </c>
      <c r="L80" s="38">
        <v>0</v>
      </c>
      <c r="M80" s="38">
        <v>0</v>
      </c>
      <c r="N80" s="38">
        <v>0</v>
      </c>
      <c r="O80" s="38">
        <v>0</v>
      </c>
      <c r="P80" s="38">
        <v>0</v>
      </c>
      <c r="Q80" s="38">
        <v>0</v>
      </c>
      <c r="R80" s="38">
        <v>0</v>
      </c>
      <c r="S80" s="38">
        <v>0</v>
      </c>
      <c r="T80" s="38">
        <v>0</v>
      </c>
      <c r="U80" s="38">
        <v>0</v>
      </c>
      <c r="V80"/>
      <c r="W80"/>
      <c r="X80"/>
      <c r="Y80"/>
      <c r="Z80"/>
      <c r="AA80"/>
      <c r="AB80"/>
      <c r="AC80"/>
      <c r="AD80"/>
      <c r="AE80"/>
      <c r="AF80"/>
      <c r="AG80"/>
      <c r="AH80"/>
      <c r="AI80"/>
      <c r="AJ80"/>
      <c r="AK80"/>
      <c r="AL80"/>
      <c r="AM80"/>
      <c r="AN80"/>
      <c r="AO80"/>
      <c r="AP80"/>
      <c r="AQ80"/>
    </row>
    <row r="81" spans="1:43" ht="23.25">
      <c r="A81" s="851" t="s">
        <v>1162</v>
      </c>
      <c r="B81" s="2"/>
      <c r="C81" s="2"/>
      <c r="D81" s="2"/>
      <c r="E81" s="2"/>
      <c r="F81" s="2"/>
      <c r="G81" s="2"/>
      <c r="H81" s="2"/>
      <c r="I81" s="2"/>
      <c r="J81" s="2"/>
    </row>
    <row r="82" spans="1:43" s="25" customFormat="1" ht="18.75">
      <c r="A82"/>
      <c r="B82" s="850">
        <v>323</v>
      </c>
      <c r="C82" s="574"/>
      <c r="D82" s="485" t="s">
        <v>1195</v>
      </c>
      <c r="E82" s="857">
        <v>60000</v>
      </c>
      <c r="F82" s="200">
        <v>2016</v>
      </c>
      <c r="G82" s="856">
        <v>12</v>
      </c>
      <c r="H82" s="848">
        <v>2028</v>
      </c>
      <c r="I82" s="575">
        <v>0.05</v>
      </c>
      <c r="J82" s="209"/>
      <c r="K82" s="38">
        <v>0</v>
      </c>
      <c r="L82" s="38">
        <v>0</v>
      </c>
      <c r="M82" s="38">
        <v>0</v>
      </c>
      <c r="N82" s="38">
        <v>0</v>
      </c>
      <c r="O82" s="38">
        <v>107751.37956132775</v>
      </c>
      <c r="P82" s="38">
        <v>0</v>
      </c>
      <c r="Q82" s="38">
        <v>0</v>
      </c>
      <c r="R82" s="38">
        <v>0</v>
      </c>
      <c r="S82" s="38">
        <v>0</v>
      </c>
      <c r="T82" s="38">
        <v>0</v>
      </c>
      <c r="U82" s="38">
        <v>0</v>
      </c>
      <c r="V82"/>
      <c r="W82"/>
      <c r="X82"/>
      <c r="Y82"/>
      <c r="Z82"/>
      <c r="AA82"/>
      <c r="AB82"/>
      <c r="AC82"/>
      <c r="AD82"/>
      <c r="AE82"/>
      <c r="AF82"/>
      <c r="AG82"/>
      <c r="AH82"/>
      <c r="AI82"/>
      <c r="AJ82"/>
      <c r="AK82"/>
      <c r="AL82"/>
      <c r="AM82"/>
      <c r="AN82"/>
      <c r="AO82"/>
      <c r="AP82"/>
      <c r="AQ82"/>
    </row>
    <row r="83" spans="1:43" s="25" customFormat="1" ht="18.75">
      <c r="A83"/>
      <c r="B83" s="850">
        <v>324</v>
      </c>
      <c r="C83" s="574"/>
      <c r="D83" s="485" t="s">
        <v>1196</v>
      </c>
      <c r="E83" s="857">
        <v>60000</v>
      </c>
      <c r="F83" s="200">
        <v>2016</v>
      </c>
      <c r="G83" s="856">
        <v>12</v>
      </c>
      <c r="H83" s="848">
        <v>2028</v>
      </c>
      <c r="I83" s="575">
        <v>0.05</v>
      </c>
      <c r="J83" s="209"/>
      <c r="K83" s="38">
        <v>0</v>
      </c>
      <c r="L83" s="38">
        <v>0</v>
      </c>
      <c r="M83" s="38">
        <v>0</v>
      </c>
      <c r="N83" s="38">
        <v>0</v>
      </c>
      <c r="O83" s="38">
        <v>107751.37956132775</v>
      </c>
      <c r="P83" s="38">
        <v>0</v>
      </c>
      <c r="Q83" s="38">
        <v>0</v>
      </c>
      <c r="R83" s="38">
        <v>0</v>
      </c>
      <c r="S83" s="38">
        <v>0</v>
      </c>
      <c r="T83" s="38">
        <v>0</v>
      </c>
      <c r="U83" s="38">
        <v>0</v>
      </c>
      <c r="V83"/>
      <c r="W83"/>
      <c r="X83"/>
      <c r="Y83"/>
      <c r="Z83"/>
      <c r="AA83"/>
      <c r="AB83"/>
      <c r="AC83"/>
      <c r="AD83"/>
      <c r="AE83"/>
      <c r="AF83"/>
      <c r="AG83"/>
      <c r="AH83"/>
      <c r="AI83"/>
      <c r="AJ83"/>
      <c r="AK83"/>
      <c r="AL83"/>
      <c r="AM83"/>
      <c r="AN83"/>
      <c r="AO83"/>
      <c r="AP83"/>
      <c r="AQ83"/>
    </row>
    <row r="84" spans="1:43" s="25" customFormat="1" ht="18.75">
      <c r="A84"/>
      <c r="B84" s="850">
        <v>325</v>
      </c>
      <c r="C84" s="574"/>
      <c r="D84" s="485" t="s">
        <v>1196</v>
      </c>
      <c r="E84" s="857">
        <v>60000</v>
      </c>
      <c r="F84" s="200">
        <v>2016</v>
      </c>
      <c r="G84" s="856">
        <v>12</v>
      </c>
      <c r="H84" s="848">
        <v>2028</v>
      </c>
      <c r="I84" s="575">
        <v>0.05</v>
      </c>
      <c r="J84" s="209"/>
      <c r="K84" s="38">
        <v>0</v>
      </c>
      <c r="L84" s="38">
        <v>0</v>
      </c>
      <c r="M84" s="38">
        <v>0</v>
      </c>
      <c r="N84" s="38">
        <v>0</v>
      </c>
      <c r="O84" s="38">
        <v>107751.37956132775</v>
      </c>
      <c r="P84" s="38">
        <v>0</v>
      </c>
      <c r="Q84" s="38">
        <v>0</v>
      </c>
      <c r="R84" s="38">
        <v>0</v>
      </c>
      <c r="S84" s="38">
        <v>0</v>
      </c>
      <c r="T84" s="38">
        <v>0</v>
      </c>
      <c r="U84" s="38">
        <v>0</v>
      </c>
      <c r="V84"/>
      <c r="W84"/>
      <c r="X84"/>
      <c r="Y84"/>
      <c r="Z84"/>
      <c r="AA84"/>
      <c r="AB84"/>
      <c r="AC84"/>
      <c r="AD84"/>
      <c r="AE84"/>
      <c r="AF84"/>
      <c r="AG84"/>
      <c r="AH84"/>
      <c r="AI84"/>
      <c r="AJ84"/>
      <c r="AK84"/>
      <c r="AL84"/>
      <c r="AM84"/>
      <c r="AN84"/>
      <c r="AO84"/>
      <c r="AP84"/>
      <c r="AQ84"/>
    </row>
    <row r="85" spans="1:43" s="25" customFormat="1" ht="18.75">
      <c r="A85"/>
      <c r="B85" s="850">
        <v>326</v>
      </c>
      <c r="C85" s="574"/>
      <c r="D85" s="485" t="s">
        <v>1197</v>
      </c>
      <c r="E85" s="857">
        <v>60000</v>
      </c>
      <c r="F85" s="200">
        <v>2018</v>
      </c>
      <c r="G85" s="856">
        <v>12</v>
      </c>
      <c r="H85" s="848">
        <v>2030</v>
      </c>
      <c r="I85" s="575">
        <v>0.05</v>
      </c>
      <c r="J85" s="209"/>
      <c r="K85" s="38">
        <v>0</v>
      </c>
      <c r="L85" s="38">
        <v>0</v>
      </c>
      <c r="M85" s="38">
        <v>0</v>
      </c>
      <c r="N85" s="38">
        <v>0</v>
      </c>
      <c r="O85" s="38">
        <v>0</v>
      </c>
      <c r="P85" s="38">
        <v>0</v>
      </c>
      <c r="Q85" s="38">
        <v>107751.37956132775</v>
      </c>
      <c r="R85" s="38">
        <v>0</v>
      </c>
      <c r="S85" s="38">
        <v>0</v>
      </c>
      <c r="T85" s="38">
        <v>0</v>
      </c>
      <c r="U85" s="38">
        <v>0</v>
      </c>
      <c r="V85"/>
      <c r="W85"/>
      <c r="X85"/>
      <c r="Y85"/>
      <c r="Z85"/>
      <c r="AA85"/>
      <c r="AB85"/>
      <c r="AC85"/>
      <c r="AD85"/>
      <c r="AE85"/>
      <c r="AF85"/>
      <c r="AG85"/>
      <c r="AH85"/>
      <c r="AI85"/>
      <c r="AJ85"/>
      <c r="AK85"/>
      <c r="AL85"/>
      <c r="AM85"/>
      <c r="AN85"/>
      <c r="AO85"/>
      <c r="AP85"/>
      <c r="AQ85"/>
    </row>
    <row r="86" spans="1:43" s="25" customFormat="1" ht="18.75">
      <c r="A86"/>
      <c r="B86" s="850">
        <v>327</v>
      </c>
      <c r="C86" s="574"/>
      <c r="D86" s="485" t="s">
        <v>1197</v>
      </c>
      <c r="E86" s="857">
        <v>60000</v>
      </c>
      <c r="F86" s="200">
        <v>2018</v>
      </c>
      <c r="G86" s="856">
        <v>12</v>
      </c>
      <c r="H86" s="848">
        <v>2030</v>
      </c>
      <c r="I86" s="575">
        <v>0.05</v>
      </c>
      <c r="J86" s="209"/>
      <c r="K86" s="38">
        <v>0</v>
      </c>
      <c r="L86" s="38">
        <v>0</v>
      </c>
      <c r="M86" s="38">
        <v>0</v>
      </c>
      <c r="N86" s="38">
        <v>0</v>
      </c>
      <c r="O86" s="38">
        <v>0</v>
      </c>
      <c r="P86" s="38">
        <v>0</v>
      </c>
      <c r="Q86" s="38">
        <v>107751.37956132775</v>
      </c>
      <c r="R86" s="38">
        <v>0</v>
      </c>
      <c r="S86" s="38">
        <v>0</v>
      </c>
      <c r="T86" s="38">
        <v>0</v>
      </c>
      <c r="U86" s="38">
        <v>0</v>
      </c>
      <c r="V86"/>
      <c r="W86"/>
      <c r="X86"/>
      <c r="Y86"/>
      <c r="Z86"/>
      <c r="AA86"/>
      <c r="AB86"/>
      <c r="AC86"/>
      <c r="AD86"/>
      <c r="AE86"/>
      <c r="AF86"/>
      <c r="AG86"/>
      <c r="AH86"/>
      <c r="AI86"/>
      <c r="AJ86"/>
      <c r="AK86"/>
      <c r="AL86"/>
      <c r="AM86"/>
      <c r="AN86"/>
      <c r="AO86"/>
      <c r="AP86"/>
      <c r="AQ86"/>
    </row>
    <row r="87" spans="1:43" s="25" customFormat="1" ht="18.75">
      <c r="A87"/>
      <c r="B87" s="850">
        <v>328</v>
      </c>
      <c r="C87" s="574"/>
      <c r="D87" s="485" t="s">
        <v>1198</v>
      </c>
      <c r="E87" s="857">
        <v>60000</v>
      </c>
      <c r="F87" s="200">
        <v>2018</v>
      </c>
      <c r="G87" s="856">
        <v>12</v>
      </c>
      <c r="H87" s="848">
        <v>2030</v>
      </c>
      <c r="I87" s="575">
        <v>0.05</v>
      </c>
      <c r="J87" s="209"/>
      <c r="K87" s="38">
        <v>0</v>
      </c>
      <c r="L87" s="38">
        <v>0</v>
      </c>
      <c r="M87" s="38">
        <v>0</v>
      </c>
      <c r="N87" s="38">
        <v>0</v>
      </c>
      <c r="O87" s="38">
        <v>0</v>
      </c>
      <c r="P87" s="38">
        <v>0</v>
      </c>
      <c r="Q87" s="38">
        <v>107751.37956132775</v>
      </c>
      <c r="R87" s="38">
        <v>0</v>
      </c>
      <c r="S87" s="38">
        <v>0</v>
      </c>
      <c r="T87" s="38">
        <v>0</v>
      </c>
      <c r="U87" s="38">
        <v>0</v>
      </c>
      <c r="V87"/>
      <c r="W87"/>
      <c r="X87"/>
      <c r="Y87"/>
      <c r="Z87"/>
      <c r="AA87"/>
      <c r="AB87"/>
      <c r="AC87"/>
      <c r="AD87"/>
      <c r="AE87"/>
      <c r="AF87"/>
      <c r="AG87"/>
      <c r="AH87"/>
      <c r="AI87"/>
      <c r="AJ87"/>
      <c r="AK87"/>
      <c r="AL87"/>
      <c r="AM87"/>
      <c r="AN87"/>
      <c r="AO87"/>
      <c r="AP87"/>
      <c r="AQ87"/>
    </row>
    <row r="88" spans="1:43" s="25" customFormat="1" ht="18.75">
      <c r="A88"/>
      <c r="B88" s="850">
        <v>329</v>
      </c>
      <c r="C88" s="574"/>
      <c r="D88" s="485" t="s">
        <v>1198</v>
      </c>
      <c r="E88" s="857">
        <v>60000</v>
      </c>
      <c r="F88" s="200">
        <v>2018</v>
      </c>
      <c r="G88" s="856">
        <v>12</v>
      </c>
      <c r="H88" s="848">
        <v>2030</v>
      </c>
      <c r="I88" s="575">
        <v>0.05</v>
      </c>
      <c r="J88" s="209"/>
      <c r="K88" s="38">
        <v>0</v>
      </c>
      <c r="L88" s="38">
        <v>0</v>
      </c>
      <c r="M88" s="38">
        <v>0</v>
      </c>
      <c r="N88" s="38">
        <v>0</v>
      </c>
      <c r="O88" s="38">
        <v>0</v>
      </c>
      <c r="P88" s="38">
        <v>0</v>
      </c>
      <c r="Q88" s="38">
        <v>107751.37956132775</v>
      </c>
      <c r="R88" s="38">
        <v>0</v>
      </c>
      <c r="S88" s="38">
        <v>0</v>
      </c>
      <c r="T88" s="38">
        <v>0</v>
      </c>
      <c r="U88" s="38">
        <v>0</v>
      </c>
      <c r="V88"/>
      <c r="W88"/>
      <c r="X88"/>
      <c r="Y88"/>
      <c r="Z88"/>
      <c r="AA88"/>
      <c r="AB88"/>
      <c r="AC88"/>
      <c r="AD88"/>
      <c r="AE88"/>
      <c r="AF88"/>
      <c r="AG88"/>
      <c r="AH88"/>
      <c r="AI88"/>
      <c r="AJ88"/>
      <c r="AK88"/>
      <c r="AL88"/>
      <c r="AM88"/>
      <c r="AN88"/>
      <c r="AO88"/>
      <c r="AP88"/>
      <c r="AQ88"/>
    </row>
    <row r="89" spans="1:43" s="25" customFormat="1" ht="18.75">
      <c r="A89"/>
      <c r="B89" s="850">
        <v>330</v>
      </c>
      <c r="C89" s="574"/>
      <c r="D89" s="485" t="s">
        <v>1199</v>
      </c>
      <c r="E89" s="857">
        <v>60000</v>
      </c>
      <c r="F89" s="200">
        <v>2018</v>
      </c>
      <c r="G89" s="856">
        <v>10</v>
      </c>
      <c r="H89" s="848">
        <v>2028</v>
      </c>
      <c r="I89" s="575">
        <v>0.05</v>
      </c>
      <c r="J89" s="209"/>
      <c r="K89" s="38">
        <v>0</v>
      </c>
      <c r="L89" s="38">
        <v>0</v>
      </c>
      <c r="M89" s="38">
        <v>0</v>
      </c>
      <c r="N89" s="38">
        <v>0</v>
      </c>
      <c r="O89" s="38">
        <v>97733.677606646495</v>
      </c>
      <c r="P89" s="38">
        <v>0</v>
      </c>
      <c r="Q89" s="38">
        <v>0</v>
      </c>
      <c r="R89" s="38">
        <v>0</v>
      </c>
      <c r="S89" s="38">
        <v>0</v>
      </c>
      <c r="T89" s="38">
        <v>0</v>
      </c>
      <c r="U89" s="38">
        <v>0</v>
      </c>
      <c r="V89"/>
      <c r="W89"/>
      <c r="X89"/>
      <c r="Y89"/>
      <c r="Z89"/>
      <c r="AA89"/>
      <c r="AB89"/>
      <c r="AC89"/>
      <c r="AD89"/>
      <c r="AE89"/>
      <c r="AF89"/>
      <c r="AG89"/>
      <c r="AH89"/>
      <c r="AI89"/>
      <c r="AJ89"/>
      <c r="AK89"/>
      <c r="AL89"/>
      <c r="AM89"/>
      <c r="AN89"/>
      <c r="AO89"/>
      <c r="AP89"/>
      <c r="AQ89"/>
    </row>
    <row r="90" spans="1:43" s="25" customFormat="1" ht="18.75">
      <c r="A90"/>
      <c r="B90" s="850">
        <v>331</v>
      </c>
      <c r="C90" s="574"/>
      <c r="D90" s="485" t="s">
        <v>1200</v>
      </c>
      <c r="E90" s="857">
        <v>60000</v>
      </c>
      <c r="F90" s="200">
        <v>2018</v>
      </c>
      <c r="G90" s="856">
        <v>12</v>
      </c>
      <c r="H90" s="848">
        <v>2030</v>
      </c>
      <c r="I90" s="575">
        <v>0.05</v>
      </c>
      <c r="J90" s="209"/>
      <c r="K90" s="38">
        <v>0</v>
      </c>
      <c r="L90" s="38">
        <v>0</v>
      </c>
      <c r="M90" s="38">
        <v>0</v>
      </c>
      <c r="N90" s="38">
        <v>0</v>
      </c>
      <c r="O90" s="38">
        <v>0</v>
      </c>
      <c r="P90" s="38">
        <v>0</v>
      </c>
      <c r="Q90" s="38">
        <v>107751.37956132775</v>
      </c>
      <c r="R90" s="38">
        <v>0</v>
      </c>
      <c r="S90" s="38">
        <v>0</v>
      </c>
      <c r="T90" s="38">
        <v>0</v>
      </c>
      <c r="U90" s="38">
        <v>0</v>
      </c>
      <c r="V90"/>
      <c r="W90"/>
      <c r="X90"/>
      <c r="Y90"/>
      <c r="Z90"/>
      <c r="AA90"/>
      <c r="AB90"/>
      <c r="AC90"/>
      <c r="AD90"/>
      <c r="AE90"/>
      <c r="AF90"/>
      <c r="AG90"/>
      <c r="AH90"/>
      <c r="AI90"/>
      <c r="AJ90"/>
      <c r="AK90"/>
      <c r="AL90"/>
      <c r="AM90"/>
      <c r="AN90"/>
      <c r="AO90"/>
      <c r="AP90"/>
      <c r="AQ90"/>
    </row>
    <row r="91" spans="1:43" s="25" customFormat="1" ht="18.75">
      <c r="A91"/>
      <c r="B91" s="850">
        <v>332</v>
      </c>
      <c r="C91" s="574"/>
      <c r="D91" s="485" t="s">
        <v>1201</v>
      </c>
      <c r="E91" s="857">
        <v>60000</v>
      </c>
      <c r="F91" s="200">
        <v>2018</v>
      </c>
      <c r="G91" s="856">
        <v>12</v>
      </c>
      <c r="H91" s="848">
        <v>2030</v>
      </c>
      <c r="I91" s="575">
        <v>0.05</v>
      </c>
      <c r="J91" s="209"/>
      <c r="K91" s="38">
        <v>0</v>
      </c>
      <c r="L91" s="38">
        <v>0</v>
      </c>
      <c r="M91" s="38">
        <v>0</v>
      </c>
      <c r="N91" s="38">
        <v>0</v>
      </c>
      <c r="O91" s="38">
        <v>0</v>
      </c>
      <c r="P91" s="38">
        <v>0</v>
      </c>
      <c r="Q91" s="38">
        <v>107751.37956132775</v>
      </c>
      <c r="R91" s="38">
        <v>0</v>
      </c>
      <c r="S91" s="38">
        <v>0</v>
      </c>
      <c r="T91" s="38">
        <v>0</v>
      </c>
      <c r="U91" s="38">
        <v>0</v>
      </c>
      <c r="V91"/>
      <c r="W91"/>
      <c r="X91"/>
      <c r="Y91"/>
      <c r="Z91"/>
      <c r="AA91"/>
      <c r="AB91"/>
      <c r="AC91"/>
      <c r="AD91"/>
      <c r="AE91"/>
      <c r="AF91"/>
      <c r="AG91"/>
      <c r="AH91"/>
      <c r="AI91"/>
      <c r="AJ91"/>
      <c r="AK91"/>
      <c r="AL91"/>
      <c r="AM91"/>
      <c r="AN91"/>
      <c r="AO91"/>
      <c r="AP91"/>
      <c r="AQ91"/>
    </row>
    <row r="92" spans="1:43" s="25" customFormat="1" ht="18.75">
      <c r="A92"/>
      <c r="B92" s="850">
        <v>333</v>
      </c>
      <c r="C92" s="574"/>
      <c r="D92" s="485" t="s">
        <v>1202</v>
      </c>
      <c r="E92" s="857">
        <v>110000</v>
      </c>
      <c r="F92" s="200">
        <v>2029</v>
      </c>
      <c r="G92" s="856">
        <v>12</v>
      </c>
      <c r="H92" s="848">
        <v>2041</v>
      </c>
      <c r="I92" s="575">
        <v>0.05</v>
      </c>
      <c r="J92" s="209"/>
      <c r="K92" s="38">
        <v>0</v>
      </c>
      <c r="L92" s="38">
        <v>0</v>
      </c>
      <c r="M92" s="38">
        <v>0</v>
      </c>
      <c r="N92" s="38">
        <v>0</v>
      </c>
      <c r="O92" s="38">
        <v>0</v>
      </c>
      <c r="P92" s="38">
        <v>110000</v>
      </c>
      <c r="Q92" s="38">
        <v>0</v>
      </c>
      <c r="R92" s="38">
        <v>0</v>
      </c>
      <c r="S92" s="38">
        <v>0</v>
      </c>
      <c r="T92" s="38">
        <v>0</v>
      </c>
      <c r="U92" s="38">
        <v>0</v>
      </c>
      <c r="V92"/>
      <c r="W92"/>
      <c r="X92"/>
      <c r="Y92"/>
      <c r="Z92"/>
      <c r="AA92"/>
      <c r="AB92"/>
      <c r="AC92"/>
      <c r="AD92"/>
      <c r="AE92"/>
      <c r="AF92"/>
      <c r="AG92"/>
      <c r="AH92"/>
      <c r="AI92"/>
      <c r="AJ92"/>
      <c r="AK92"/>
      <c r="AL92"/>
      <c r="AM92"/>
      <c r="AN92"/>
      <c r="AO92"/>
      <c r="AP92"/>
      <c r="AQ92"/>
    </row>
    <row r="93" spans="1:43" s="25" customFormat="1" ht="18.75">
      <c r="A93"/>
      <c r="B93" s="850">
        <v>337</v>
      </c>
      <c r="C93" s="574"/>
      <c r="D93" s="485" t="s">
        <v>1203</v>
      </c>
      <c r="E93" s="857">
        <v>46000</v>
      </c>
      <c r="F93" s="200">
        <v>2033</v>
      </c>
      <c r="G93" s="856">
        <v>12</v>
      </c>
      <c r="H93" s="848">
        <v>2045</v>
      </c>
      <c r="I93" s="575">
        <v>0.05</v>
      </c>
      <c r="J93" s="209"/>
      <c r="K93" s="38">
        <v>0</v>
      </c>
      <c r="L93" s="38">
        <v>0</v>
      </c>
      <c r="M93" s="38">
        <v>0</v>
      </c>
      <c r="N93" s="38">
        <v>0</v>
      </c>
      <c r="O93" s="38">
        <v>0</v>
      </c>
      <c r="P93" s="38">
        <v>0</v>
      </c>
      <c r="Q93" s="38">
        <v>0</v>
      </c>
      <c r="R93" s="38">
        <v>0</v>
      </c>
      <c r="S93" s="38">
        <v>0</v>
      </c>
      <c r="T93" s="38">
        <v>46000</v>
      </c>
      <c r="U93" s="38">
        <v>0</v>
      </c>
      <c r="V93"/>
      <c r="W93"/>
      <c r="X93"/>
      <c r="Y93"/>
      <c r="Z93"/>
      <c r="AA93"/>
      <c r="AB93"/>
      <c r="AC93"/>
      <c r="AD93"/>
      <c r="AE93"/>
      <c r="AF93"/>
      <c r="AG93"/>
      <c r="AH93"/>
      <c r="AI93"/>
      <c r="AJ93"/>
      <c r="AK93"/>
      <c r="AL93"/>
      <c r="AM93"/>
      <c r="AN93"/>
      <c r="AO93"/>
      <c r="AP93"/>
      <c r="AQ93"/>
    </row>
    <row r="94" spans="1:43" s="25" customFormat="1" ht="18.75">
      <c r="A94"/>
      <c r="B94" s="850">
        <v>340</v>
      </c>
      <c r="C94" s="574"/>
      <c r="D94" s="485" t="s">
        <v>1204</v>
      </c>
      <c r="E94" s="857">
        <v>70000</v>
      </c>
      <c r="F94" s="200">
        <v>2023</v>
      </c>
      <c r="G94" s="856">
        <v>12</v>
      </c>
      <c r="H94" s="848">
        <v>2035</v>
      </c>
      <c r="I94" s="575">
        <v>0.05</v>
      </c>
      <c r="J94" s="209"/>
      <c r="K94" s="38">
        <v>0</v>
      </c>
      <c r="L94" s="38">
        <v>0</v>
      </c>
      <c r="M94" s="38">
        <v>0</v>
      </c>
      <c r="N94" s="38">
        <v>0</v>
      </c>
      <c r="O94" s="38">
        <v>0</v>
      </c>
      <c r="P94" s="38">
        <v>0</v>
      </c>
      <c r="Q94" s="38">
        <v>0</v>
      </c>
      <c r="R94" s="38">
        <v>0</v>
      </c>
      <c r="S94" s="38">
        <v>0</v>
      </c>
      <c r="T94" s="38">
        <v>0</v>
      </c>
      <c r="U94" s="38">
        <v>0</v>
      </c>
      <c r="V94"/>
      <c r="W94"/>
      <c r="X94"/>
      <c r="Y94"/>
      <c r="Z94"/>
      <c r="AA94"/>
      <c r="AB94"/>
      <c r="AC94"/>
      <c r="AD94"/>
      <c r="AE94"/>
      <c r="AF94"/>
      <c r="AG94"/>
      <c r="AH94"/>
      <c r="AI94"/>
      <c r="AJ94"/>
      <c r="AK94"/>
      <c r="AL94"/>
      <c r="AM94"/>
      <c r="AN94"/>
      <c r="AO94"/>
      <c r="AP94"/>
      <c r="AQ94"/>
    </row>
    <row r="95" spans="1:43" s="25" customFormat="1" ht="18.75">
      <c r="A95"/>
      <c r="B95" s="850">
        <v>387</v>
      </c>
      <c r="C95" s="574"/>
      <c r="D95" s="485" t="s">
        <v>1205</v>
      </c>
      <c r="E95" s="857">
        <v>35000</v>
      </c>
      <c r="F95" s="200">
        <v>2005</v>
      </c>
      <c r="G95" s="856">
        <v>12</v>
      </c>
      <c r="H95" s="848">
        <v>2017</v>
      </c>
      <c r="I95" s="575">
        <v>0.05</v>
      </c>
      <c r="J95" s="209"/>
      <c r="K95" s="38">
        <v>0</v>
      </c>
      <c r="L95" s="38">
        <v>0</v>
      </c>
      <c r="M95" s="38">
        <v>0</v>
      </c>
      <c r="N95" s="38">
        <v>0</v>
      </c>
      <c r="O95" s="38">
        <v>0</v>
      </c>
      <c r="P95" s="38">
        <v>112878.49802997953</v>
      </c>
      <c r="Q95" s="38">
        <v>0</v>
      </c>
      <c r="R95" s="38">
        <v>0</v>
      </c>
      <c r="S95" s="38">
        <v>0</v>
      </c>
      <c r="T95" s="38">
        <v>0</v>
      </c>
      <c r="U95" s="38">
        <v>0</v>
      </c>
      <c r="V95"/>
      <c r="W95"/>
      <c r="X95"/>
      <c r="Y95"/>
      <c r="Z95"/>
      <c r="AA95"/>
      <c r="AB95"/>
      <c r="AC95"/>
      <c r="AD95"/>
      <c r="AE95"/>
      <c r="AF95"/>
      <c r="AG95"/>
      <c r="AH95"/>
      <c r="AI95"/>
      <c r="AJ95"/>
      <c r="AK95"/>
      <c r="AL95"/>
      <c r="AM95"/>
      <c r="AN95"/>
      <c r="AO95"/>
      <c r="AP95"/>
      <c r="AQ95"/>
    </row>
    <row r="96" spans="1:43" s="25" customFormat="1" ht="18.75">
      <c r="A96"/>
      <c r="B96" s="850">
        <v>388</v>
      </c>
      <c r="C96" s="574"/>
      <c r="D96" s="485" t="s">
        <v>1206</v>
      </c>
      <c r="E96" s="857">
        <v>35000</v>
      </c>
      <c r="F96" s="200">
        <v>2005</v>
      </c>
      <c r="G96" s="856">
        <v>12</v>
      </c>
      <c r="H96" s="848">
        <v>2017</v>
      </c>
      <c r="I96" s="575">
        <v>0.05</v>
      </c>
      <c r="J96" s="209"/>
      <c r="K96" s="38">
        <v>0</v>
      </c>
      <c r="L96" s="38">
        <v>0</v>
      </c>
      <c r="M96" s="38">
        <v>0</v>
      </c>
      <c r="N96" s="38">
        <v>0</v>
      </c>
      <c r="O96" s="38">
        <v>0</v>
      </c>
      <c r="P96" s="38">
        <v>112878.49802997953</v>
      </c>
      <c r="Q96" s="38">
        <v>0</v>
      </c>
      <c r="R96" s="38">
        <v>0</v>
      </c>
      <c r="S96" s="38">
        <v>0</v>
      </c>
      <c r="T96" s="38">
        <v>0</v>
      </c>
      <c r="U96" s="38">
        <v>0</v>
      </c>
      <c r="V96"/>
      <c r="W96"/>
      <c r="X96"/>
      <c r="Y96"/>
      <c r="Z96"/>
      <c r="AA96"/>
      <c r="AB96"/>
      <c r="AC96"/>
      <c r="AD96"/>
      <c r="AE96"/>
      <c r="AF96"/>
      <c r="AG96"/>
      <c r="AH96"/>
      <c r="AI96"/>
      <c r="AJ96"/>
      <c r="AK96"/>
      <c r="AL96"/>
      <c r="AM96"/>
      <c r="AN96"/>
      <c r="AO96"/>
      <c r="AP96"/>
      <c r="AQ96"/>
    </row>
    <row r="97" spans="1:43" s="25" customFormat="1" ht="18.75">
      <c r="A97"/>
      <c r="B97" s="850">
        <v>389</v>
      </c>
      <c r="C97" s="574"/>
      <c r="D97" s="485" t="s">
        <v>1206</v>
      </c>
      <c r="E97" s="857">
        <v>35000</v>
      </c>
      <c r="F97" s="200">
        <v>2005</v>
      </c>
      <c r="G97" s="856">
        <v>12</v>
      </c>
      <c r="H97" s="848">
        <v>2017</v>
      </c>
      <c r="I97" s="575">
        <v>0.05</v>
      </c>
      <c r="J97" s="209"/>
      <c r="K97" s="38">
        <v>0</v>
      </c>
      <c r="L97" s="38">
        <v>0</v>
      </c>
      <c r="M97" s="38">
        <v>0</v>
      </c>
      <c r="N97" s="38">
        <v>0</v>
      </c>
      <c r="O97" s="38">
        <v>0</v>
      </c>
      <c r="P97" s="38">
        <v>112878.49802997953</v>
      </c>
      <c r="Q97" s="38">
        <v>0</v>
      </c>
      <c r="R97" s="38">
        <v>0</v>
      </c>
      <c r="S97" s="38">
        <v>0</v>
      </c>
      <c r="T97" s="38">
        <v>0</v>
      </c>
      <c r="U97" s="38">
        <v>0</v>
      </c>
      <c r="V97"/>
      <c r="W97"/>
      <c r="X97"/>
      <c r="Y97"/>
      <c r="Z97"/>
      <c r="AA97"/>
      <c r="AB97"/>
      <c r="AC97"/>
      <c r="AD97"/>
      <c r="AE97"/>
      <c r="AF97"/>
      <c r="AG97"/>
      <c r="AH97"/>
      <c r="AI97"/>
      <c r="AJ97"/>
      <c r="AK97"/>
      <c r="AL97"/>
      <c r="AM97"/>
      <c r="AN97"/>
      <c r="AO97"/>
      <c r="AP97"/>
      <c r="AQ97"/>
    </row>
    <row r="98" spans="1:43" s="25" customFormat="1" ht="18.75">
      <c r="A98"/>
      <c r="B98" s="850">
        <v>390</v>
      </c>
      <c r="C98" s="574"/>
      <c r="D98" s="485" t="s">
        <v>1206</v>
      </c>
      <c r="E98" s="857">
        <v>35000</v>
      </c>
      <c r="F98" s="200">
        <v>2013</v>
      </c>
      <c r="G98" s="856">
        <v>12</v>
      </c>
      <c r="H98" s="848">
        <v>2025</v>
      </c>
      <c r="I98" s="575">
        <v>0.05</v>
      </c>
      <c r="J98" s="209"/>
      <c r="K98" s="38">
        <v>0</v>
      </c>
      <c r="L98" s="38">
        <v>62854.971410774524</v>
      </c>
      <c r="M98" s="38">
        <v>0</v>
      </c>
      <c r="N98" s="38">
        <v>0</v>
      </c>
      <c r="O98" s="38">
        <v>0</v>
      </c>
      <c r="P98" s="38">
        <v>0</v>
      </c>
      <c r="Q98" s="38">
        <v>0</v>
      </c>
      <c r="R98" s="38">
        <v>0</v>
      </c>
      <c r="S98" s="38">
        <v>0</v>
      </c>
      <c r="T98" s="38">
        <v>0</v>
      </c>
      <c r="U98" s="38">
        <v>0</v>
      </c>
      <c r="V98"/>
      <c r="W98"/>
      <c r="X98"/>
      <c r="Y98"/>
      <c r="Z98"/>
      <c r="AA98"/>
      <c r="AB98"/>
      <c r="AC98"/>
      <c r="AD98"/>
      <c r="AE98"/>
      <c r="AF98"/>
      <c r="AG98"/>
      <c r="AH98"/>
      <c r="AI98"/>
      <c r="AJ98"/>
      <c r="AK98"/>
      <c r="AL98"/>
      <c r="AM98"/>
      <c r="AN98"/>
      <c r="AO98"/>
      <c r="AP98"/>
      <c r="AQ98"/>
    </row>
    <row r="99" spans="1:43" s="25" customFormat="1" ht="18.75">
      <c r="A99"/>
      <c r="B99" s="850">
        <v>398</v>
      </c>
      <c r="C99" s="574"/>
      <c r="D99" s="485" t="s">
        <v>1207</v>
      </c>
      <c r="E99" s="857">
        <v>35000</v>
      </c>
      <c r="F99" s="200">
        <v>2014</v>
      </c>
      <c r="G99" s="856">
        <v>12</v>
      </c>
      <c r="H99" s="848">
        <v>2026</v>
      </c>
      <c r="I99" s="575">
        <v>0.05</v>
      </c>
      <c r="J99" s="209"/>
      <c r="K99" s="38">
        <v>0</v>
      </c>
      <c r="L99" s="38">
        <v>0</v>
      </c>
      <c r="M99" s="38">
        <v>62854.971410774524</v>
      </c>
      <c r="N99" s="38">
        <v>0</v>
      </c>
      <c r="O99" s="38">
        <v>0</v>
      </c>
      <c r="P99" s="38">
        <v>0</v>
      </c>
      <c r="Q99" s="38">
        <v>0</v>
      </c>
      <c r="R99" s="38">
        <v>0</v>
      </c>
      <c r="S99" s="38">
        <v>0</v>
      </c>
      <c r="T99" s="38">
        <v>0</v>
      </c>
      <c r="U99" s="38">
        <v>0</v>
      </c>
      <c r="V99"/>
      <c r="W99"/>
      <c r="X99"/>
      <c r="Y99"/>
      <c r="Z99"/>
      <c r="AA99"/>
      <c r="AB99"/>
      <c r="AC99"/>
      <c r="AD99"/>
      <c r="AE99"/>
      <c r="AF99"/>
      <c r="AG99"/>
      <c r="AH99"/>
      <c r="AI99"/>
      <c r="AJ99"/>
      <c r="AK99"/>
      <c r="AL99"/>
      <c r="AM99"/>
      <c r="AN99"/>
      <c r="AO99"/>
      <c r="AP99"/>
      <c r="AQ99"/>
    </row>
    <row r="100" spans="1:43" s="25" customFormat="1" ht="18.75">
      <c r="A100"/>
      <c r="B100" s="850">
        <v>1471</v>
      </c>
      <c r="C100" s="574"/>
      <c r="D100" s="485" t="s">
        <v>1194</v>
      </c>
      <c r="E100" s="857">
        <v>70000</v>
      </c>
      <c r="F100" s="915">
        <v>2023</v>
      </c>
      <c r="G100" s="856">
        <v>12</v>
      </c>
      <c r="H100" s="848">
        <v>2035</v>
      </c>
      <c r="I100" s="575">
        <v>0.05</v>
      </c>
      <c r="J100" s="209"/>
      <c r="K100" s="38">
        <v>0</v>
      </c>
      <c r="L100" s="38">
        <v>0</v>
      </c>
      <c r="M100" s="38">
        <v>0</v>
      </c>
      <c r="N100" s="38">
        <v>0</v>
      </c>
      <c r="O100" s="38">
        <v>0</v>
      </c>
      <c r="P100" s="38">
        <v>0</v>
      </c>
      <c r="Q100" s="38">
        <v>0</v>
      </c>
      <c r="R100" s="38">
        <v>0</v>
      </c>
      <c r="S100" s="38">
        <v>0</v>
      </c>
      <c r="T100" s="38">
        <v>0</v>
      </c>
      <c r="U100" s="38">
        <v>0</v>
      </c>
      <c r="V100"/>
      <c r="W100"/>
      <c r="X100"/>
      <c r="Y100"/>
      <c r="Z100"/>
      <c r="AA100"/>
      <c r="AB100"/>
      <c r="AC100"/>
      <c r="AD100"/>
      <c r="AE100"/>
      <c r="AF100"/>
      <c r="AG100"/>
      <c r="AH100"/>
      <c r="AI100"/>
      <c r="AJ100"/>
      <c r="AK100"/>
      <c r="AL100"/>
      <c r="AM100"/>
      <c r="AN100"/>
      <c r="AO100"/>
      <c r="AP100"/>
      <c r="AQ100"/>
    </row>
    <row r="101" spans="1:43" s="25" customFormat="1" ht="18.75">
      <c r="A101"/>
      <c r="B101" s="850"/>
      <c r="C101" s="574"/>
      <c r="D101" s="485"/>
      <c r="E101" s="487"/>
      <c r="F101" s="200"/>
      <c r="G101" s="200"/>
      <c r="H101" s="848"/>
      <c r="I101" s="575"/>
      <c r="J101" s="209"/>
      <c r="K101" s="38">
        <v>0</v>
      </c>
      <c r="L101" s="38">
        <v>0</v>
      </c>
      <c r="M101" s="38">
        <v>0</v>
      </c>
      <c r="N101" s="38">
        <v>0</v>
      </c>
      <c r="O101" s="38">
        <v>0</v>
      </c>
      <c r="P101" s="38">
        <v>0</v>
      </c>
      <c r="Q101" s="38">
        <v>0</v>
      </c>
      <c r="R101" s="38">
        <v>0</v>
      </c>
      <c r="S101" s="38">
        <v>0</v>
      </c>
      <c r="T101" s="38">
        <v>0</v>
      </c>
      <c r="U101" s="38">
        <v>0</v>
      </c>
      <c r="V101"/>
      <c r="W101"/>
      <c r="X101"/>
      <c r="Y101"/>
      <c r="Z101"/>
      <c r="AA101"/>
      <c r="AB101"/>
      <c r="AC101"/>
      <c r="AD101"/>
      <c r="AE101"/>
      <c r="AF101"/>
      <c r="AG101"/>
      <c r="AH101"/>
      <c r="AI101"/>
      <c r="AJ101"/>
      <c r="AK101"/>
      <c r="AL101"/>
      <c r="AM101"/>
      <c r="AN101"/>
      <c r="AO101"/>
      <c r="AP101"/>
      <c r="AQ101"/>
    </row>
    <row r="102" spans="1:43" s="25" customFormat="1" ht="18.75">
      <c r="A102"/>
      <c r="B102" s="850"/>
      <c r="C102" s="574"/>
      <c r="D102" s="485"/>
      <c r="E102" s="487"/>
      <c r="F102" s="200"/>
      <c r="G102" s="200"/>
      <c r="H102" s="848"/>
      <c r="I102" s="575"/>
      <c r="J102" s="209"/>
      <c r="K102" s="38">
        <v>0</v>
      </c>
      <c r="L102" s="38">
        <v>0</v>
      </c>
      <c r="M102" s="38">
        <v>0</v>
      </c>
      <c r="N102" s="38">
        <v>0</v>
      </c>
      <c r="O102" s="38">
        <v>0</v>
      </c>
      <c r="P102" s="38">
        <v>0</v>
      </c>
      <c r="Q102" s="38">
        <v>0</v>
      </c>
      <c r="R102" s="38">
        <v>0</v>
      </c>
      <c r="S102" s="38">
        <v>0</v>
      </c>
      <c r="T102" s="38">
        <v>0</v>
      </c>
      <c r="U102" s="38">
        <v>0</v>
      </c>
      <c r="V102"/>
      <c r="W102"/>
      <c r="X102"/>
      <c r="Y102"/>
      <c r="Z102"/>
      <c r="AA102"/>
      <c r="AB102"/>
      <c r="AC102"/>
      <c r="AD102"/>
      <c r="AE102"/>
      <c r="AF102"/>
      <c r="AG102"/>
      <c r="AH102"/>
      <c r="AI102"/>
      <c r="AJ102"/>
      <c r="AK102"/>
      <c r="AL102"/>
      <c r="AM102"/>
      <c r="AN102"/>
      <c r="AO102"/>
      <c r="AP102"/>
      <c r="AQ102"/>
    </row>
    <row r="103" spans="1:43" ht="21">
      <c r="A103" s="365" t="s">
        <v>1161</v>
      </c>
      <c r="B103" s="2"/>
      <c r="C103" s="2"/>
      <c r="D103" s="2"/>
      <c r="E103" s="2"/>
      <c r="F103" s="2"/>
      <c r="G103" s="2"/>
      <c r="H103" s="2"/>
      <c r="I103" s="2"/>
      <c r="J103" s="2"/>
    </row>
    <row r="104" spans="1:43" s="25" customFormat="1" ht="18.75">
      <c r="A104"/>
      <c r="B104" s="850">
        <v>308</v>
      </c>
      <c r="C104" s="574"/>
      <c r="D104" s="485" t="s">
        <v>709</v>
      </c>
      <c r="E104" s="858">
        <v>100000</v>
      </c>
      <c r="F104" s="915">
        <v>2023</v>
      </c>
      <c r="G104" s="856">
        <v>20</v>
      </c>
      <c r="H104" s="848">
        <v>2043</v>
      </c>
      <c r="I104" s="575">
        <v>0.05</v>
      </c>
      <c r="J104" s="209"/>
      <c r="K104" s="38">
        <v>0</v>
      </c>
      <c r="L104" s="38">
        <v>0</v>
      </c>
      <c r="M104" s="38">
        <v>0</v>
      </c>
      <c r="N104" s="38">
        <v>0</v>
      </c>
      <c r="O104" s="38">
        <v>0</v>
      </c>
      <c r="P104" s="38">
        <v>0</v>
      </c>
      <c r="Q104" s="38">
        <v>0</v>
      </c>
      <c r="R104" s="38">
        <v>0</v>
      </c>
      <c r="S104" s="38">
        <v>0</v>
      </c>
      <c r="T104" s="38">
        <v>0</v>
      </c>
      <c r="U104" s="38">
        <v>0</v>
      </c>
      <c r="V104"/>
      <c r="W104"/>
      <c r="X104"/>
      <c r="Y104"/>
      <c r="Z104"/>
      <c r="AA104"/>
      <c r="AB104"/>
      <c r="AC104"/>
      <c r="AD104"/>
      <c r="AE104"/>
      <c r="AF104"/>
      <c r="AG104"/>
      <c r="AH104"/>
      <c r="AI104"/>
      <c r="AJ104"/>
      <c r="AK104"/>
      <c r="AL104"/>
      <c r="AM104"/>
      <c r="AN104"/>
      <c r="AO104"/>
      <c r="AP104"/>
      <c r="AQ104"/>
    </row>
    <row r="105" spans="1:43" s="25" customFormat="1" ht="18.75">
      <c r="A105"/>
      <c r="B105" s="850"/>
      <c r="C105" s="574"/>
      <c r="D105" s="485" t="s">
        <v>1208</v>
      </c>
      <c r="E105" s="858">
        <v>75000</v>
      </c>
      <c r="F105" s="915">
        <v>2023</v>
      </c>
      <c r="G105" s="856">
        <v>15</v>
      </c>
      <c r="H105" s="848">
        <v>2038</v>
      </c>
      <c r="I105" s="575">
        <v>0.05</v>
      </c>
      <c r="J105" s="209"/>
      <c r="K105" s="38">
        <v>0</v>
      </c>
      <c r="L105" s="38">
        <v>0</v>
      </c>
      <c r="M105" s="38">
        <v>0</v>
      </c>
      <c r="N105" s="38">
        <v>0</v>
      </c>
      <c r="O105" s="38">
        <v>0</v>
      </c>
      <c r="P105" s="38">
        <v>0</v>
      </c>
      <c r="Q105" s="38">
        <v>0</v>
      </c>
      <c r="R105" s="38">
        <v>0</v>
      </c>
      <c r="S105" s="38">
        <v>0</v>
      </c>
      <c r="T105" s="38">
        <v>0</v>
      </c>
      <c r="U105" s="38">
        <v>0</v>
      </c>
      <c r="V105"/>
      <c r="W105"/>
      <c r="X105"/>
      <c r="Y105"/>
      <c r="Z105"/>
      <c r="AA105"/>
      <c r="AB105"/>
      <c r="AC105"/>
      <c r="AD105"/>
      <c r="AE105"/>
      <c r="AF105"/>
      <c r="AG105"/>
      <c r="AH105"/>
      <c r="AI105"/>
      <c r="AJ105"/>
      <c r="AK105"/>
      <c r="AL105"/>
      <c r="AM105"/>
      <c r="AN105"/>
      <c r="AO105"/>
      <c r="AP105"/>
      <c r="AQ105"/>
    </row>
    <row r="106" spans="1:43" s="25" customFormat="1" ht="18.75">
      <c r="A106"/>
      <c r="B106" s="850"/>
      <c r="C106" s="574"/>
      <c r="D106" s="485"/>
      <c r="E106" s="817"/>
      <c r="F106" s="200"/>
      <c r="G106" s="852"/>
      <c r="H106" s="848"/>
      <c r="I106" s="575"/>
      <c r="J106" s="209"/>
      <c r="K106" s="38">
        <v>0</v>
      </c>
      <c r="L106" s="38">
        <v>0</v>
      </c>
      <c r="M106" s="38">
        <v>0</v>
      </c>
      <c r="N106" s="38">
        <v>0</v>
      </c>
      <c r="O106" s="38">
        <v>0</v>
      </c>
      <c r="P106" s="38">
        <v>0</v>
      </c>
      <c r="Q106" s="38">
        <v>0</v>
      </c>
      <c r="R106" s="38">
        <v>0</v>
      </c>
      <c r="S106" s="38">
        <v>0</v>
      </c>
      <c r="T106" s="38">
        <v>0</v>
      </c>
      <c r="U106" s="38">
        <v>0</v>
      </c>
      <c r="V106"/>
      <c r="W106"/>
      <c r="X106"/>
      <c r="Y106"/>
      <c r="Z106"/>
      <c r="AA106"/>
      <c r="AB106"/>
      <c r="AC106"/>
      <c r="AD106"/>
      <c r="AE106"/>
      <c r="AF106"/>
      <c r="AG106"/>
      <c r="AH106"/>
      <c r="AI106"/>
      <c r="AJ106"/>
      <c r="AK106"/>
      <c r="AL106"/>
      <c r="AM106"/>
      <c r="AN106"/>
      <c r="AO106"/>
      <c r="AP106"/>
      <c r="AQ106"/>
    </row>
    <row r="107" spans="1:43" s="25" customFormat="1" ht="18.75">
      <c r="A107"/>
      <c r="B107" s="850"/>
      <c r="C107" s="574"/>
      <c r="D107" s="485"/>
      <c r="E107" s="817"/>
      <c r="F107" s="200"/>
      <c r="G107" s="852"/>
      <c r="H107" s="848"/>
      <c r="I107" s="575"/>
      <c r="J107" s="209"/>
      <c r="K107" s="38">
        <v>0</v>
      </c>
      <c r="L107" s="38">
        <v>0</v>
      </c>
      <c r="M107" s="38">
        <v>0</v>
      </c>
      <c r="N107" s="38">
        <v>0</v>
      </c>
      <c r="O107" s="38">
        <v>0</v>
      </c>
      <c r="P107" s="38">
        <v>0</v>
      </c>
      <c r="Q107" s="38">
        <v>0</v>
      </c>
      <c r="R107" s="38">
        <v>0</v>
      </c>
      <c r="S107" s="38">
        <v>0</v>
      </c>
      <c r="T107" s="38">
        <v>0</v>
      </c>
      <c r="U107" s="38">
        <v>0</v>
      </c>
      <c r="V107"/>
      <c r="W107"/>
      <c r="X107"/>
      <c r="Y107"/>
      <c r="Z107"/>
      <c r="AA107"/>
      <c r="AB107"/>
      <c r="AC107"/>
      <c r="AD107"/>
      <c r="AE107"/>
      <c r="AF107"/>
      <c r="AG107"/>
      <c r="AH107"/>
      <c r="AI107"/>
      <c r="AJ107"/>
      <c r="AK107"/>
      <c r="AL107"/>
      <c r="AM107"/>
      <c r="AN107"/>
      <c r="AO107"/>
      <c r="AP107"/>
      <c r="AQ107"/>
    </row>
    <row r="108" spans="1:43" ht="21" customHeight="1">
      <c r="K108" s="13">
        <v>0</v>
      </c>
      <c r="L108" s="13">
        <v>2091981.012613181</v>
      </c>
      <c r="M108" s="13">
        <v>62854.971410774524</v>
      </c>
      <c r="N108" s="13">
        <v>300000</v>
      </c>
      <c r="O108" s="13">
        <v>1122942.6756656298</v>
      </c>
      <c r="P108" s="13">
        <v>448635.49408993858</v>
      </c>
      <c r="Q108" s="13">
        <v>646508.27736796648</v>
      </c>
      <c r="R108" s="13">
        <v>1374892.4988835342</v>
      </c>
      <c r="S108" s="13">
        <v>0</v>
      </c>
      <c r="T108" s="13">
        <v>4299944.7706378791</v>
      </c>
      <c r="U108" s="13">
        <v>0</v>
      </c>
    </row>
    <row r="109" spans="1:43" s="25" customFormat="1">
      <c r="A109" s="27"/>
      <c r="B109" s="27"/>
      <c r="C109" s="27"/>
      <c r="D109" s="27"/>
      <c r="E109" s="27"/>
      <c r="F109" s="27"/>
      <c r="G109" s="27"/>
      <c r="H109" s="27"/>
      <c r="I109" s="27"/>
      <c r="J109" s="27"/>
      <c r="K109" s="27"/>
      <c r="L109" s="27"/>
      <c r="M109" s="27"/>
      <c r="N109" s="27"/>
      <c r="O109" s="27"/>
      <c r="P109" s="27"/>
      <c r="Q109" s="27"/>
      <c r="R109" s="27"/>
      <c r="S109" s="27"/>
      <c r="T109" s="27"/>
      <c r="U109" s="27"/>
      <c r="V109"/>
      <c r="W109"/>
      <c r="X109"/>
      <c r="Y109"/>
      <c r="Z109"/>
      <c r="AA109"/>
      <c r="AB109"/>
      <c r="AC109"/>
      <c r="AD109"/>
      <c r="AE109"/>
      <c r="AF109"/>
      <c r="AG109"/>
      <c r="AH109"/>
      <c r="AI109"/>
      <c r="AJ109"/>
      <c r="AK109"/>
      <c r="AL109"/>
      <c r="AM109"/>
      <c r="AN109"/>
      <c r="AO109"/>
      <c r="AP109"/>
      <c r="AQ109"/>
    </row>
    <row r="110" spans="1:43" s="25" customFormat="1" ht="30">
      <c r="A110" s="365" t="s">
        <v>31</v>
      </c>
      <c r="B110" s="58"/>
      <c r="C110" s="51" t="s">
        <v>44</v>
      </c>
      <c r="D110" s="58"/>
      <c r="E110" s="58"/>
      <c r="F110" s="52" t="s">
        <v>45</v>
      </c>
      <c r="G110" s="59" t="s">
        <v>46</v>
      </c>
      <c r="H110" s="58"/>
      <c r="I110" s="54"/>
      <c r="J110" s="54"/>
      <c r="K110" s="75">
        <v>2024</v>
      </c>
      <c r="L110" s="75">
        <v>2025</v>
      </c>
      <c r="M110" s="75">
        <v>2026</v>
      </c>
      <c r="N110" s="75">
        <v>2027</v>
      </c>
      <c r="O110" s="75">
        <v>2028</v>
      </c>
      <c r="P110" s="75">
        <v>2029</v>
      </c>
      <c r="Q110" s="75">
        <v>2030</v>
      </c>
      <c r="R110" s="75">
        <v>2031</v>
      </c>
      <c r="S110" s="75">
        <v>2032</v>
      </c>
      <c r="T110" s="75">
        <v>2033</v>
      </c>
      <c r="U110" s="75">
        <v>2034</v>
      </c>
      <c r="V110"/>
      <c r="W110"/>
      <c r="X110"/>
      <c r="Y110"/>
      <c r="Z110"/>
      <c r="AA110"/>
      <c r="AB110"/>
      <c r="AC110"/>
      <c r="AD110"/>
      <c r="AE110"/>
      <c r="AF110"/>
      <c r="AG110"/>
      <c r="AH110"/>
      <c r="AI110"/>
      <c r="AJ110"/>
      <c r="AK110"/>
      <c r="AL110"/>
      <c r="AM110"/>
      <c r="AN110"/>
      <c r="AO110"/>
      <c r="AP110"/>
      <c r="AQ110"/>
    </row>
    <row r="111" spans="1:43" s="25" customFormat="1" ht="18.75">
      <c r="A111" s="211"/>
      <c r="B111" s="212"/>
      <c r="C111" s="213"/>
      <c r="D111" s="212"/>
      <c r="E111" s="212"/>
      <c r="F111" s="214"/>
      <c r="G111" s="213"/>
      <c r="H111" s="212"/>
      <c r="I111" s="211"/>
      <c r="J111" s="211"/>
      <c r="K111" s="38">
        <v>0</v>
      </c>
      <c r="L111" s="38">
        <v>0</v>
      </c>
      <c r="M111" s="38">
        <v>0</v>
      </c>
      <c r="N111" s="38">
        <v>0</v>
      </c>
      <c r="O111" s="38">
        <v>0</v>
      </c>
      <c r="P111" s="38">
        <v>0</v>
      </c>
      <c r="Q111" s="38">
        <v>0</v>
      </c>
      <c r="R111" s="38">
        <v>0</v>
      </c>
      <c r="S111" s="38">
        <v>0</v>
      </c>
      <c r="T111" s="38">
        <v>0</v>
      </c>
      <c r="U111" s="38">
        <v>0</v>
      </c>
      <c r="V111"/>
      <c r="W111"/>
      <c r="X111"/>
      <c r="Y111"/>
      <c r="Z111"/>
      <c r="AA111"/>
      <c r="AB111"/>
      <c r="AC111"/>
      <c r="AD111"/>
      <c r="AE111"/>
      <c r="AF111"/>
      <c r="AG111"/>
      <c r="AH111"/>
      <c r="AI111"/>
      <c r="AJ111"/>
      <c r="AK111"/>
      <c r="AL111"/>
      <c r="AM111"/>
      <c r="AN111"/>
      <c r="AO111"/>
      <c r="AP111"/>
      <c r="AQ111"/>
    </row>
    <row r="112" spans="1:43" s="25" customFormat="1" ht="18.75">
      <c r="A112" s="211"/>
      <c r="B112" s="212"/>
      <c r="C112" s="213"/>
      <c r="D112" s="212"/>
      <c r="E112" s="212"/>
      <c r="F112" s="214"/>
      <c r="G112" s="213"/>
      <c r="H112" s="212"/>
      <c r="I112" s="211"/>
      <c r="J112" s="211"/>
      <c r="K112" s="38">
        <v>0</v>
      </c>
      <c r="L112" s="38">
        <v>0</v>
      </c>
      <c r="M112" s="38">
        <v>0</v>
      </c>
      <c r="N112" s="38">
        <v>0</v>
      </c>
      <c r="O112" s="38">
        <v>0</v>
      </c>
      <c r="P112" s="38">
        <v>0</v>
      </c>
      <c r="Q112" s="38">
        <v>0</v>
      </c>
      <c r="R112" s="38">
        <v>0</v>
      </c>
      <c r="S112" s="38">
        <v>0</v>
      </c>
      <c r="T112" s="38">
        <v>0</v>
      </c>
      <c r="U112" s="38">
        <v>0</v>
      </c>
      <c r="V112"/>
      <c r="W112"/>
      <c r="X112"/>
      <c r="Y112"/>
      <c r="Z112"/>
      <c r="AA112"/>
      <c r="AB112"/>
      <c r="AC112"/>
      <c r="AD112"/>
      <c r="AE112"/>
      <c r="AF112"/>
      <c r="AG112"/>
      <c r="AH112"/>
      <c r="AI112"/>
      <c r="AJ112"/>
      <c r="AK112"/>
      <c r="AL112"/>
      <c r="AM112"/>
      <c r="AN112"/>
      <c r="AO112"/>
      <c r="AP112"/>
      <c r="AQ112"/>
    </row>
    <row r="113" spans="1:43" s="25" customFormat="1" ht="18.75">
      <c r="A113" s="211"/>
      <c r="B113" s="212"/>
      <c r="C113" s="213"/>
      <c r="D113" s="212"/>
      <c r="E113" s="212"/>
      <c r="F113" s="214"/>
      <c r="G113" s="213"/>
      <c r="H113" s="212"/>
      <c r="I113" s="211"/>
      <c r="J113" s="211"/>
      <c r="K113" s="38">
        <v>0</v>
      </c>
      <c r="L113" s="38">
        <v>0</v>
      </c>
      <c r="M113" s="38">
        <v>0</v>
      </c>
      <c r="N113" s="38">
        <v>0</v>
      </c>
      <c r="O113" s="38">
        <v>0</v>
      </c>
      <c r="P113" s="38">
        <v>0</v>
      </c>
      <c r="Q113" s="38">
        <v>0</v>
      </c>
      <c r="R113" s="38">
        <v>0</v>
      </c>
      <c r="S113" s="38">
        <v>0</v>
      </c>
      <c r="T113" s="38">
        <v>0</v>
      </c>
      <c r="U113" s="38">
        <v>0</v>
      </c>
      <c r="V113"/>
      <c r="W113"/>
      <c r="X113"/>
      <c r="Y113"/>
      <c r="Z113"/>
      <c r="AA113"/>
      <c r="AB113"/>
      <c r="AC113"/>
      <c r="AD113"/>
      <c r="AE113"/>
      <c r="AF113"/>
      <c r="AG113"/>
      <c r="AH113"/>
      <c r="AI113"/>
      <c r="AJ113"/>
      <c r="AK113"/>
      <c r="AL113"/>
      <c r="AM113"/>
      <c r="AN113"/>
      <c r="AO113"/>
      <c r="AP113"/>
      <c r="AQ113"/>
    </row>
    <row r="114" spans="1:43" s="25" customFormat="1">
      <c r="A114" s="27"/>
      <c r="B114" s="39"/>
      <c r="C114" s="39"/>
      <c r="D114" s="39"/>
      <c r="E114" s="39"/>
      <c r="F114" s="39"/>
      <c r="G114" s="39"/>
      <c r="H114" s="39"/>
      <c r="I114" s="27"/>
      <c r="J114" s="27"/>
      <c r="K114" s="47">
        <v>0</v>
      </c>
      <c r="L114" s="47">
        <v>0</v>
      </c>
      <c r="M114" s="47">
        <v>0</v>
      </c>
      <c r="N114" s="47">
        <v>0</v>
      </c>
      <c r="O114" s="47">
        <v>0</v>
      </c>
      <c r="P114" s="47">
        <v>0</v>
      </c>
      <c r="Q114" s="47">
        <v>0</v>
      </c>
      <c r="R114" s="47">
        <v>0</v>
      </c>
      <c r="S114" s="47">
        <v>0</v>
      </c>
      <c r="T114" s="47">
        <v>0</v>
      </c>
      <c r="U114" s="47">
        <v>0</v>
      </c>
      <c r="V114"/>
      <c r="W114"/>
      <c r="X114"/>
      <c r="Y114"/>
      <c r="Z114"/>
      <c r="AA114"/>
      <c r="AB114"/>
      <c r="AC114"/>
      <c r="AD114"/>
      <c r="AE114"/>
      <c r="AF114"/>
      <c r="AG114"/>
      <c r="AH114"/>
      <c r="AI114"/>
      <c r="AJ114"/>
      <c r="AK114"/>
      <c r="AL114"/>
      <c r="AM114"/>
      <c r="AN114"/>
      <c r="AO114"/>
      <c r="AP114"/>
      <c r="AQ114"/>
    </row>
    <row r="115" spans="1:43" s="25" customFormat="1">
      <c r="V115"/>
      <c r="W115"/>
      <c r="X115"/>
      <c r="Y115"/>
      <c r="Z115"/>
      <c r="AA115"/>
      <c r="AB115"/>
      <c r="AC115"/>
      <c r="AD115"/>
      <c r="AE115"/>
      <c r="AF115"/>
      <c r="AG115"/>
      <c r="AH115"/>
      <c r="AI115"/>
      <c r="AJ115"/>
      <c r="AK115"/>
      <c r="AL115"/>
      <c r="AM115"/>
      <c r="AN115"/>
      <c r="AO115"/>
      <c r="AP115"/>
      <c r="AQ115"/>
    </row>
    <row r="116" spans="1:43" ht="26.25">
      <c r="J116" s="84" t="s">
        <v>89</v>
      </c>
      <c r="K116" s="1018" t="s">
        <v>123</v>
      </c>
      <c r="L116" s="1018"/>
      <c r="M116" s="1018"/>
      <c r="N116" s="1018"/>
      <c r="O116" s="1018"/>
      <c r="P116" s="1018"/>
      <c r="Q116" s="1018"/>
      <c r="R116" s="1018"/>
      <c r="S116" s="1018"/>
    </row>
    <row r="117" spans="1:43" ht="77.25" customHeight="1">
      <c r="A117" s="36"/>
      <c r="J117" s="85"/>
      <c r="K117" s="131" t="s">
        <v>19</v>
      </c>
      <c r="L117" s="131" t="s">
        <v>20</v>
      </c>
      <c r="M117" s="131" t="s">
        <v>21</v>
      </c>
      <c r="N117" s="131" t="s">
        <v>22</v>
      </c>
      <c r="O117" s="131" t="s">
        <v>23</v>
      </c>
      <c r="P117" s="131" t="s">
        <v>24</v>
      </c>
      <c r="Q117" s="131"/>
      <c r="R117" s="131" t="s">
        <v>130</v>
      </c>
      <c r="S117" s="131" t="s">
        <v>83</v>
      </c>
      <c r="T117" s="36"/>
      <c r="U117" s="36"/>
    </row>
    <row r="118" spans="1:43" ht="36">
      <c r="A118" s="36"/>
      <c r="B118" s="36"/>
      <c r="C118" s="36"/>
      <c r="D118" s="36"/>
      <c r="E118" s="36"/>
      <c r="F118" s="36"/>
      <c r="G118" s="36"/>
      <c r="H118" s="36"/>
      <c r="I118" s="36"/>
      <c r="J118" s="36"/>
      <c r="K118" s="182" t="s">
        <v>1258</v>
      </c>
      <c r="L118" s="183">
        <v>3200000</v>
      </c>
      <c r="M118" s="184">
        <v>15</v>
      </c>
      <c r="N118" s="185">
        <v>0.03</v>
      </c>
      <c r="O118" s="186">
        <v>2025</v>
      </c>
      <c r="P118" s="1022" t="s">
        <v>54</v>
      </c>
      <c r="Q118" s="1023"/>
      <c r="R118" s="183"/>
      <c r="S118" s="195">
        <v>3200000</v>
      </c>
      <c r="T118" s="36"/>
      <c r="U118" s="36"/>
    </row>
    <row r="119" spans="1:43" ht="21">
      <c r="K119" s="1"/>
      <c r="L119" s="1"/>
      <c r="M119" s="1"/>
      <c r="N119" s="1"/>
      <c r="O119" s="83"/>
      <c r="P119" s="28"/>
      <c r="Q119" s="28"/>
      <c r="R119" s="28"/>
      <c r="S119" s="28"/>
      <c r="T119" s="28"/>
      <c r="U119" s="28"/>
    </row>
    <row r="120" spans="1:43">
      <c r="H120" s="28"/>
      <c r="I120" s="28"/>
      <c r="J120" s="29"/>
      <c r="K120" s="75">
        <v>2024</v>
      </c>
      <c r="L120" s="75">
        <v>2025</v>
      </c>
      <c r="M120" s="75">
        <v>2026</v>
      </c>
      <c r="N120" s="75">
        <v>2027</v>
      </c>
      <c r="O120" s="75">
        <v>2028</v>
      </c>
      <c r="P120" s="75">
        <v>2029</v>
      </c>
      <c r="Q120" s="75">
        <v>2030</v>
      </c>
      <c r="R120" s="75">
        <v>2031</v>
      </c>
      <c r="S120" s="75">
        <v>2032</v>
      </c>
      <c r="T120" s="75">
        <v>2033</v>
      </c>
      <c r="U120" s="75">
        <v>2034</v>
      </c>
      <c r="V120" s="75">
        <v>2035</v>
      </c>
      <c r="W120" s="75">
        <v>2036</v>
      </c>
      <c r="X120" s="75">
        <v>2037</v>
      </c>
      <c r="Y120" s="75">
        <v>2038</v>
      </c>
      <c r="Z120" s="75">
        <v>2039</v>
      </c>
      <c r="AA120" s="75">
        <v>2040</v>
      </c>
      <c r="AB120" s="75">
        <v>2041</v>
      </c>
    </row>
    <row r="121" spans="1:43">
      <c r="H121" s="28"/>
      <c r="I121" s="28"/>
      <c r="J121" s="29"/>
      <c r="K121" s="30">
        <v>0</v>
      </c>
      <c r="L121" s="30">
        <v>0</v>
      </c>
      <c r="M121" s="30">
        <v>1</v>
      </c>
      <c r="N121" s="30">
        <v>2</v>
      </c>
      <c r="O121" s="30">
        <v>3</v>
      </c>
      <c r="P121" s="30">
        <v>4</v>
      </c>
      <c r="Q121" s="30">
        <v>5</v>
      </c>
      <c r="R121" s="30">
        <v>6</v>
      </c>
      <c r="S121" s="30">
        <v>7</v>
      </c>
      <c r="T121" s="30">
        <v>8</v>
      </c>
      <c r="U121" s="30">
        <v>9</v>
      </c>
      <c r="V121" s="30">
        <v>10</v>
      </c>
      <c r="W121" s="30">
        <v>11</v>
      </c>
      <c r="X121" s="30">
        <v>12</v>
      </c>
      <c r="Y121" s="30">
        <v>13</v>
      </c>
      <c r="Z121" s="30">
        <v>14</v>
      </c>
      <c r="AA121" s="30">
        <v>15</v>
      </c>
      <c r="AB121" s="30">
        <v>16</v>
      </c>
    </row>
    <row r="122" spans="1:43">
      <c r="H122" s="28"/>
      <c r="I122" s="28"/>
      <c r="J122" s="32" t="s">
        <v>26</v>
      </c>
      <c r="K122" s="28"/>
      <c r="L122" s="28"/>
      <c r="M122" s="28"/>
      <c r="N122" s="28"/>
      <c r="O122" s="28"/>
      <c r="P122" s="28"/>
      <c r="Q122" s="28"/>
      <c r="R122" s="28"/>
      <c r="S122" s="28"/>
      <c r="T122" s="28"/>
      <c r="U122" s="28"/>
    </row>
    <row r="123" spans="1:43">
      <c r="I123" s="32" t="s">
        <v>55</v>
      </c>
      <c r="J123" s="31">
        <v>3200000</v>
      </c>
      <c r="K123" s="31">
        <v>0</v>
      </c>
      <c r="L123" s="31">
        <v>3200000</v>
      </c>
      <c r="M123" s="31">
        <v>0</v>
      </c>
      <c r="N123" s="31">
        <v>0</v>
      </c>
      <c r="O123" s="31">
        <v>0</v>
      </c>
      <c r="P123" s="31">
        <v>0</v>
      </c>
      <c r="Q123" s="31">
        <v>0</v>
      </c>
      <c r="R123" s="31">
        <v>0</v>
      </c>
      <c r="S123" s="31">
        <v>0</v>
      </c>
      <c r="T123" s="31">
        <v>0</v>
      </c>
      <c r="U123" s="31">
        <v>0</v>
      </c>
      <c r="V123" s="31">
        <v>0</v>
      </c>
      <c r="W123" s="31">
        <v>0</v>
      </c>
      <c r="X123" s="31">
        <v>0</v>
      </c>
      <c r="Y123" s="31">
        <v>0</v>
      </c>
      <c r="Z123" s="31">
        <v>0</v>
      </c>
      <c r="AA123" s="31">
        <v>0</v>
      </c>
      <c r="AB123" s="31">
        <v>0</v>
      </c>
    </row>
    <row r="124" spans="1:43" s="36" customFormat="1">
      <c r="H124" s="28"/>
      <c r="I124" s="32" t="s">
        <v>8</v>
      </c>
      <c r="J124" s="31">
        <v>4020795.8621898275</v>
      </c>
      <c r="K124" s="31">
        <v>0</v>
      </c>
      <c r="L124" s="31">
        <v>0</v>
      </c>
      <c r="M124" s="31">
        <v>268053.05747932172</v>
      </c>
      <c r="N124" s="31">
        <v>268053.05747932172</v>
      </c>
      <c r="O124" s="31">
        <v>268053.05747932172</v>
      </c>
      <c r="P124" s="31">
        <v>268053.05747932172</v>
      </c>
      <c r="Q124" s="31">
        <v>268053.05747932172</v>
      </c>
      <c r="R124" s="31">
        <v>268053.05747932172</v>
      </c>
      <c r="S124" s="31">
        <v>268053.05747932172</v>
      </c>
      <c r="T124" s="31">
        <v>268053.05747932172</v>
      </c>
      <c r="U124" s="31">
        <v>268053.05747932172</v>
      </c>
      <c r="V124" s="31">
        <v>268053.05747932172</v>
      </c>
      <c r="W124" s="31">
        <v>268053.05747932172</v>
      </c>
      <c r="X124" s="31">
        <v>268053.05747932172</v>
      </c>
      <c r="Y124" s="31">
        <v>268053.05747932172</v>
      </c>
      <c r="Z124" s="31">
        <v>268053.05747932172</v>
      </c>
      <c r="AA124" s="31">
        <v>268053.05747932172</v>
      </c>
      <c r="AB124" s="31">
        <v>0</v>
      </c>
      <c r="AC124"/>
      <c r="AD124"/>
      <c r="AE124"/>
      <c r="AF124"/>
      <c r="AG124"/>
      <c r="AH124"/>
      <c r="AI124"/>
      <c r="AJ124"/>
      <c r="AK124"/>
      <c r="AL124"/>
      <c r="AM124"/>
      <c r="AN124"/>
      <c r="AO124"/>
      <c r="AP124"/>
      <c r="AQ124"/>
    </row>
    <row r="125" spans="1:43">
      <c r="H125" s="28"/>
      <c r="I125" s="29"/>
      <c r="J125" s="36"/>
      <c r="K125" s="29"/>
      <c r="L125" s="29"/>
      <c r="M125" s="29"/>
      <c r="N125" s="29"/>
      <c r="O125" s="29"/>
      <c r="P125" s="29"/>
      <c r="Q125" s="29"/>
      <c r="R125" s="29"/>
      <c r="S125" s="29"/>
      <c r="T125" s="29"/>
      <c r="U125" s="29"/>
      <c r="V125" s="29"/>
      <c r="W125" s="29"/>
      <c r="X125" s="29"/>
      <c r="Y125" s="29"/>
      <c r="Z125" s="29"/>
      <c r="AA125" s="29"/>
      <c r="AB125" s="29"/>
    </row>
    <row r="126" spans="1:43" ht="15.95" customHeight="1">
      <c r="H126" s="1024" t="s">
        <v>1336</v>
      </c>
      <c r="I126" s="32" t="s">
        <v>27</v>
      </c>
      <c r="J126" s="33">
        <v>3200000</v>
      </c>
      <c r="K126" s="33">
        <v>0</v>
      </c>
      <c r="L126" s="33">
        <v>0</v>
      </c>
      <c r="M126" s="33">
        <v>172053.05747932172</v>
      </c>
      <c r="N126" s="33">
        <v>177214.64920370135</v>
      </c>
      <c r="O126" s="33">
        <v>182531.08867981244</v>
      </c>
      <c r="P126" s="33">
        <v>188007.02134020679</v>
      </c>
      <c r="Q126" s="33">
        <v>193647.23198041297</v>
      </c>
      <c r="R126" s="33">
        <v>199456.64893982536</v>
      </c>
      <c r="S126" s="33">
        <v>205440.34840802016</v>
      </c>
      <c r="T126" s="33">
        <v>211603.55886026076</v>
      </c>
      <c r="U126" s="33">
        <v>217951.66562606857</v>
      </c>
      <c r="V126" s="33">
        <v>224490.21559485063</v>
      </c>
      <c r="W126" s="33">
        <v>231224.92206269616</v>
      </c>
      <c r="X126" s="33">
        <v>238161.66972457705</v>
      </c>
      <c r="Y126" s="33">
        <v>245306.51981631434</v>
      </c>
      <c r="Z126" s="33">
        <v>252665.71541080376</v>
      </c>
      <c r="AA126" s="33">
        <v>260245.68687312788</v>
      </c>
      <c r="AB126" s="33">
        <v>0</v>
      </c>
    </row>
    <row r="127" spans="1:43">
      <c r="H127" s="1025"/>
      <c r="I127" s="32" t="s">
        <v>28</v>
      </c>
      <c r="J127" s="33">
        <v>820795.86218982586</v>
      </c>
      <c r="K127" s="33">
        <v>0</v>
      </c>
      <c r="L127" s="33">
        <v>0</v>
      </c>
      <c r="M127" s="33">
        <v>96000</v>
      </c>
      <c r="N127" s="33">
        <v>90838.408275620357</v>
      </c>
      <c r="O127" s="33">
        <v>85521.968799509297</v>
      </c>
      <c r="P127" s="33">
        <v>80046.036139114934</v>
      </c>
      <c r="Q127" s="33">
        <v>74405.825498908744</v>
      </c>
      <c r="R127" s="33">
        <v>68596.408539496348</v>
      </c>
      <c r="S127" s="33">
        <v>62612.709071301564</v>
      </c>
      <c r="T127" s="33">
        <v>56449.498619060971</v>
      </c>
      <c r="U127" s="33">
        <v>50101.391853253161</v>
      </c>
      <c r="V127" s="33">
        <v>43562.841884471098</v>
      </c>
      <c r="W127" s="33">
        <v>36828.13541662557</v>
      </c>
      <c r="X127" s="33">
        <v>29891.38775474469</v>
      </c>
      <c r="Y127" s="33">
        <v>22746.537663007381</v>
      </c>
      <c r="Z127" s="33">
        <v>15387.34206851795</v>
      </c>
      <c r="AA127" s="33">
        <v>7807.3706061938365</v>
      </c>
      <c r="AB127" s="33">
        <v>0</v>
      </c>
    </row>
    <row r="128" spans="1:43" ht="25.35" customHeight="1">
      <c r="H128" s="1026"/>
      <c r="I128" s="32" t="s">
        <v>29</v>
      </c>
      <c r="J128" s="66">
        <v>4020795.8621898275</v>
      </c>
      <c r="K128" s="34">
        <v>0</v>
      </c>
      <c r="L128" s="34">
        <v>0</v>
      </c>
      <c r="M128" s="34">
        <v>268053.05747932172</v>
      </c>
      <c r="N128" s="34">
        <v>268053.05747932172</v>
      </c>
      <c r="O128" s="34">
        <v>268053.05747932172</v>
      </c>
      <c r="P128" s="34">
        <v>268053.05747932172</v>
      </c>
      <c r="Q128" s="34">
        <v>268053.05747932172</v>
      </c>
      <c r="R128" s="34">
        <v>268053.05747932172</v>
      </c>
      <c r="S128" s="34">
        <v>268053.05747932172</v>
      </c>
      <c r="T128" s="34">
        <v>268053.05747932172</v>
      </c>
      <c r="U128" s="34">
        <v>268053.05747932172</v>
      </c>
      <c r="V128" s="34">
        <v>268053.05747932172</v>
      </c>
      <c r="W128" s="34">
        <v>268053.05747932172</v>
      </c>
      <c r="X128" s="34">
        <v>268053.05747932172</v>
      </c>
      <c r="Y128" s="34">
        <v>268053.05747932172</v>
      </c>
      <c r="Z128" s="34">
        <v>268053.05747932172</v>
      </c>
      <c r="AA128" s="34">
        <v>268053.05747932172</v>
      </c>
      <c r="AB128" s="34">
        <v>0</v>
      </c>
    </row>
    <row r="129" spans="1:43">
      <c r="H129" s="28"/>
      <c r="I129" s="29"/>
      <c r="J129" s="29"/>
      <c r="K129" s="29"/>
      <c r="L129" s="29"/>
      <c r="M129" s="29"/>
      <c r="N129" s="29"/>
      <c r="O129" s="29"/>
      <c r="P129" s="29"/>
      <c r="Q129" s="29"/>
      <c r="R129" s="29"/>
      <c r="S129" s="29"/>
      <c r="T129" s="29"/>
      <c r="U129" s="29"/>
    </row>
    <row r="130" spans="1:43">
      <c r="H130" s="1019" t="s">
        <v>1327</v>
      </c>
      <c r="I130" s="32" t="s">
        <v>27</v>
      </c>
      <c r="J130" s="33">
        <v>0</v>
      </c>
      <c r="K130" s="33">
        <v>0</v>
      </c>
      <c r="L130" s="33">
        <v>0</v>
      </c>
      <c r="M130" s="33">
        <v>0</v>
      </c>
      <c r="N130" s="33">
        <v>0</v>
      </c>
      <c r="O130" s="33">
        <v>0</v>
      </c>
      <c r="P130" s="33">
        <v>0</v>
      </c>
      <c r="Q130" s="33">
        <v>0</v>
      </c>
      <c r="R130" s="33">
        <v>0</v>
      </c>
      <c r="S130" s="33">
        <v>0</v>
      </c>
      <c r="T130" s="33">
        <v>0</v>
      </c>
      <c r="U130" s="33">
        <v>0</v>
      </c>
    </row>
    <row r="131" spans="1:43" ht="19.350000000000001" customHeight="1">
      <c r="H131" s="1020"/>
      <c r="I131" s="32" t="s">
        <v>28</v>
      </c>
      <c r="J131" s="33">
        <v>0</v>
      </c>
      <c r="K131" s="33">
        <v>0</v>
      </c>
      <c r="L131" s="33">
        <v>0</v>
      </c>
      <c r="M131" s="33">
        <v>0</v>
      </c>
      <c r="N131" s="33">
        <v>0</v>
      </c>
      <c r="O131" s="33">
        <v>0</v>
      </c>
      <c r="P131" s="33">
        <v>0</v>
      </c>
      <c r="Q131" s="33">
        <v>0</v>
      </c>
      <c r="R131" s="33">
        <v>0</v>
      </c>
      <c r="S131" s="33">
        <v>0</v>
      </c>
      <c r="T131" s="33">
        <v>0</v>
      </c>
      <c r="U131" s="33">
        <v>0</v>
      </c>
    </row>
    <row r="132" spans="1:43">
      <c r="H132" s="1021"/>
      <c r="I132" s="32" t="s">
        <v>29</v>
      </c>
      <c r="J132" s="66">
        <v>0</v>
      </c>
      <c r="K132" s="34">
        <v>0</v>
      </c>
      <c r="L132" s="34">
        <v>0</v>
      </c>
      <c r="M132" s="34">
        <v>0</v>
      </c>
      <c r="N132" s="34">
        <v>0</v>
      </c>
      <c r="O132" s="34">
        <v>0</v>
      </c>
      <c r="P132" s="34">
        <v>0</v>
      </c>
      <c r="Q132" s="34">
        <v>0</v>
      </c>
      <c r="R132" s="34">
        <v>0</v>
      </c>
      <c r="S132" s="34">
        <v>0</v>
      </c>
      <c r="T132" s="34">
        <v>0</v>
      </c>
      <c r="U132" s="34">
        <v>0</v>
      </c>
    </row>
    <row r="133" spans="1:43">
      <c r="H133" s="28"/>
      <c r="I133" s="28"/>
      <c r="J133" s="29"/>
      <c r="K133" s="35"/>
      <c r="L133" s="35"/>
      <c r="M133" s="35"/>
      <c r="N133" s="35"/>
      <c r="O133" s="35"/>
      <c r="P133" s="35"/>
      <c r="Q133" s="35"/>
      <c r="R133" s="35"/>
      <c r="S133" s="35"/>
      <c r="T133" s="35"/>
      <c r="U133" s="35"/>
    </row>
    <row r="134" spans="1:43" s="36" customFormat="1">
      <c r="H134" s="32" t="s">
        <v>57</v>
      </c>
      <c r="I134" s="82">
        <v>0</v>
      </c>
      <c r="J134" s="29"/>
      <c r="K134" s="33">
        <v>0</v>
      </c>
      <c r="L134" s="33">
        <v>0</v>
      </c>
      <c r="M134" s="33">
        <v>0</v>
      </c>
      <c r="N134" s="33">
        <v>0</v>
      </c>
      <c r="O134" s="33">
        <v>0</v>
      </c>
      <c r="P134" s="33">
        <v>0</v>
      </c>
      <c r="Q134" s="33">
        <v>0</v>
      </c>
      <c r="R134" s="33">
        <v>0</v>
      </c>
      <c r="S134" s="33">
        <v>0</v>
      </c>
      <c r="T134" s="33">
        <v>0</v>
      </c>
      <c r="U134" s="33">
        <v>0</v>
      </c>
      <c r="V134"/>
      <c r="W134"/>
      <c r="X134"/>
      <c r="Y134"/>
      <c r="Z134"/>
      <c r="AA134"/>
      <c r="AB134"/>
      <c r="AC134"/>
      <c r="AD134"/>
      <c r="AE134"/>
      <c r="AF134"/>
      <c r="AG134"/>
      <c r="AH134"/>
      <c r="AI134"/>
      <c r="AJ134"/>
      <c r="AK134"/>
      <c r="AL134"/>
      <c r="AM134"/>
      <c r="AN134"/>
      <c r="AO134"/>
      <c r="AP134"/>
      <c r="AQ134"/>
    </row>
    <row r="135" spans="1:43" s="36" customFormat="1">
      <c r="H135"/>
      <c r="I135"/>
      <c r="J135"/>
      <c r="K135"/>
      <c r="L135" s="99"/>
      <c r="M135" s="99">
        <v>541467.06000000006</v>
      </c>
      <c r="N135" s="99">
        <v>825710.46120000002</v>
      </c>
      <c r="O135" s="99">
        <v>1115638.730424</v>
      </c>
      <c r="P135" s="99">
        <v>1411365.5650324801</v>
      </c>
      <c r="Q135" s="99">
        <v>1713006.9363331296</v>
      </c>
      <c r="R135" s="99">
        <v>2020681.1350597923</v>
      </c>
      <c r="S135" s="99">
        <v>2334508.8177609886</v>
      </c>
      <c r="T135" s="99">
        <v>2654613.0541162086</v>
      </c>
      <c r="U135" s="99">
        <v>2981119.3751985328</v>
      </c>
      <c r="V135" s="99">
        <v>3314155.8227025033</v>
      </c>
      <c r="W135" s="99">
        <v>3653852.9991565533</v>
      </c>
      <c r="X135" s="99">
        <v>4000344.1191396844</v>
      </c>
      <c r="Y135" s="99">
        <v>4353765.0615224782</v>
      </c>
      <c r="Z135" s="99">
        <v>4714254.422752928</v>
      </c>
      <c r="AA135" s="99">
        <v>5081953.5712079862</v>
      </c>
      <c r="AB135"/>
      <c r="AC135"/>
      <c r="AD135"/>
      <c r="AE135"/>
      <c r="AF135"/>
      <c r="AG135"/>
      <c r="AH135"/>
      <c r="AI135"/>
      <c r="AJ135"/>
      <c r="AK135"/>
      <c r="AL135"/>
      <c r="AM135"/>
      <c r="AN135"/>
      <c r="AO135"/>
      <c r="AP135"/>
      <c r="AQ135"/>
    </row>
    <row r="136" spans="1:43">
      <c r="J136" t="s">
        <v>1308</v>
      </c>
      <c r="L136" s="99">
        <v>268053</v>
      </c>
      <c r="M136" s="99">
        <v>268053</v>
      </c>
      <c r="N136">
        <v>268053</v>
      </c>
      <c r="O136">
        <v>268053</v>
      </c>
      <c r="P136">
        <v>268053</v>
      </c>
      <c r="Q136">
        <v>268053</v>
      </c>
      <c r="R136">
        <v>268053</v>
      </c>
      <c r="S136">
        <v>268053</v>
      </c>
      <c r="T136">
        <v>268053</v>
      </c>
      <c r="U136">
        <v>268053</v>
      </c>
      <c r="V136">
        <v>268053</v>
      </c>
      <c r="W136">
        <v>268053</v>
      </c>
      <c r="X136">
        <v>268053</v>
      </c>
      <c r="Y136">
        <v>268053</v>
      </c>
      <c r="Z136">
        <v>268053</v>
      </c>
      <c r="AA136">
        <v>268053</v>
      </c>
    </row>
    <row r="137" spans="1:43">
      <c r="J137" t="s">
        <v>1268</v>
      </c>
      <c r="L137" s="99">
        <v>268053</v>
      </c>
      <c r="M137" s="99">
        <v>809520.06</v>
      </c>
      <c r="N137" s="99">
        <v>1093763.4612</v>
      </c>
      <c r="O137" s="99">
        <v>1383691.730424</v>
      </c>
      <c r="P137" s="99">
        <v>1679418.5650324801</v>
      </c>
      <c r="Q137" s="99">
        <v>1981059.9363331296</v>
      </c>
      <c r="R137" s="99">
        <v>2288734.1350597925</v>
      </c>
      <c r="S137" s="99">
        <v>2602561.8177609886</v>
      </c>
      <c r="T137" s="99">
        <v>2922666.0541162086</v>
      </c>
      <c r="U137" s="99">
        <v>3249172.3751985328</v>
      </c>
      <c r="V137" s="99">
        <v>3582208.8227025033</v>
      </c>
      <c r="W137" s="99">
        <v>3921905.9991565533</v>
      </c>
      <c r="X137" s="99">
        <v>4268397.1191396844</v>
      </c>
      <c r="Y137" s="99">
        <v>4621818.0615224782</v>
      </c>
      <c r="Z137" s="99">
        <v>4982307.422752928</v>
      </c>
      <c r="AA137" s="99">
        <v>5350006.5712079862</v>
      </c>
    </row>
    <row r="138" spans="1:43">
      <c r="J138" t="s">
        <v>1307</v>
      </c>
      <c r="K138" s="757">
        <v>0.02</v>
      </c>
      <c r="L138" s="99">
        <v>5361.06</v>
      </c>
      <c r="M138" s="99">
        <v>16190.401200000002</v>
      </c>
      <c r="N138" s="99">
        <v>21875.269224</v>
      </c>
      <c r="O138" s="99">
        <v>27673.83460848</v>
      </c>
      <c r="P138" s="99">
        <v>33588.371300649604</v>
      </c>
      <c r="Q138" s="99">
        <v>39621.198726662595</v>
      </c>
      <c r="R138" s="99">
        <v>45774.682701195852</v>
      </c>
      <c r="S138" s="99">
        <v>52051.236355219771</v>
      </c>
      <c r="T138" s="99">
        <v>58453.321082324175</v>
      </c>
      <c r="U138" s="99">
        <v>64983.447503970659</v>
      </c>
      <c r="V138" s="99">
        <v>71644.176454050074</v>
      </c>
      <c r="W138" s="99">
        <v>78438.119983131066</v>
      </c>
      <c r="X138" s="99">
        <v>85367.942382793684</v>
      </c>
      <c r="Y138" s="99">
        <v>92436.361230449562</v>
      </c>
      <c r="Z138" s="99">
        <v>99646.148455058559</v>
      </c>
      <c r="AA138" s="99">
        <v>107000.13142415973</v>
      </c>
    </row>
    <row r="139" spans="1:43">
      <c r="J139" t="s">
        <v>1268</v>
      </c>
      <c r="L139" s="99">
        <v>541467.06000000006</v>
      </c>
      <c r="M139" s="13">
        <v>825710.46120000002</v>
      </c>
      <c r="N139" s="13">
        <v>1115638.730424</v>
      </c>
      <c r="O139" s="13">
        <v>1411365.5650324801</v>
      </c>
      <c r="P139" s="13">
        <v>1713006.9363331296</v>
      </c>
      <c r="Q139" s="13">
        <v>2020681.1350597923</v>
      </c>
      <c r="R139" s="13">
        <v>2334508.8177609886</v>
      </c>
      <c r="S139" s="13">
        <v>2654613.0541162086</v>
      </c>
      <c r="T139" s="13">
        <v>2981119.3751985328</v>
      </c>
      <c r="U139" s="13">
        <v>3314155.8227025033</v>
      </c>
      <c r="V139" s="13">
        <v>3653852.9991565533</v>
      </c>
      <c r="W139" s="13">
        <v>4000344.1191396844</v>
      </c>
      <c r="X139" s="13">
        <v>4353765.0615224782</v>
      </c>
      <c r="Y139" s="13">
        <v>4714254.422752928</v>
      </c>
      <c r="Z139" s="13">
        <v>5081953.5712079862</v>
      </c>
      <c r="AA139" s="13">
        <v>5457006.702632146</v>
      </c>
    </row>
    <row r="140" spans="1:43" ht="26.25">
      <c r="J140" s="84" t="s">
        <v>89</v>
      </c>
      <c r="K140" s="1018" t="s">
        <v>122</v>
      </c>
      <c r="L140" s="1018"/>
      <c r="M140" s="1018"/>
      <c r="N140" s="1018"/>
      <c r="O140" s="1018"/>
      <c r="P140" s="1018"/>
      <c r="Q140" s="1018"/>
      <c r="R140" s="1018"/>
      <c r="S140" s="1018"/>
    </row>
    <row r="141" spans="1:43" ht="63">
      <c r="A141" s="36"/>
      <c r="J141" s="85"/>
      <c r="K141" s="131" t="s">
        <v>19</v>
      </c>
      <c r="L141" s="131" t="s">
        <v>20</v>
      </c>
      <c r="M141" s="131" t="s">
        <v>21</v>
      </c>
      <c r="N141" s="131" t="s">
        <v>22</v>
      </c>
      <c r="O141" s="131" t="s">
        <v>23</v>
      </c>
      <c r="P141" s="131" t="s">
        <v>24</v>
      </c>
      <c r="Q141" s="131"/>
      <c r="R141" s="131" t="s">
        <v>130</v>
      </c>
      <c r="S141" s="131" t="s">
        <v>83</v>
      </c>
      <c r="T141" s="36"/>
      <c r="U141" s="36"/>
    </row>
    <row r="142" spans="1:43" ht="28.5">
      <c r="A142" s="36"/>
      <c r="B142" s="36"/>
      <c r="C142" s="36"/>
      <c r="D142" s="36"/>
      <c r="E142" s="36"/>
      <c r="F142" s="36"/>
      <c r="G142" s="36"/>
      <c r="H142" s="36"/>
      <c r="I142" s="36"/>
      <c r="J142" s="36"/>
      <c r="K142" s="182"/>
      <c r="L142" s="183"/>
      <c r="M142" s="184"/>
      <c r="N142" s="185"/>
      <c r="O142" s="186"/>
      <c r="P142" s="1027" t="s">
        <v>59</v>
      </c>
      <c r="Q142" s="1028"/>
      <c r="R142" s="183"/>
      <c r="S142" s="195">
        <v>0</v>
      </c>
      <c r="T142" s="36"/>
      <c r="U142" s="36"/>
    </row>
    <row r="143" spans="1:43">
      <c r="O143" s="28"/>
      <c r="P143" s="28"/>
      <c r="Q143" s="28"/>
      <c r="R143" s="28"/>
      <c r="S143" s="28"/>
      <c r="T143" s="28"/>
      <c r="U143" s="28"/>
    </row>
    <row r="144" spans="1:43">
      <c r="H144" s="28"/>
      <c r="I144" s="28"/>
      <c r="J144" s="29"/>
      <c r="K144" s="75">
        <v>2024</v>
      </c>
      <c r="L144" s="75">
        <v>2025</v>
      </c>
      <c r="M144" s="75">
        <v>2026</v>
      </c>
      <c r="N144" s="75">
        <v>2027</v>
      </c>
      <c r="O144" s="75">
        <v>2028</v>
      </c>
      <c r="P144" s="75">
        <v>2029</v>
      </c>
      <c r="Q144" s="75">
        <v>2030</v>
      </c>
      <c r="R144" s="75">
        <v>2031</v>
      </c>
      <c r="S144" s="75">
        <v>2032</v>
      </c>
      <c r="T144" s="75">
        <v>2033</v>
      </c>
      <c r="U144" s="75">
        <v>2034</v>
      </c>
    </row>
    <row r="145" spans="8:43">
      <c r="H145" s="28"/>
      <c r="I145" s="28"/>
      <c r="J145" s="29"/>
      <c r="K145" s="30">
        <v>2024</v>
      </c>
      <c r="L145" s="30">
        <v>2025</v>
      </c>
      <c r="M145" s="30">
        <v>2026</v>
      </c>
      <c r="N145" s="30">
        <v>2027</v>
      </c>
      <c r="O145" s="30">
        <v>2028</v>
      </c>
      <c r="P145" s="30">
        <v>2029</v>
      </c>
      <c r="Q145" s="30">
        <v>2030</v>
      </c>
      <c r="R145" s="30">
        <v>2031</v>
      </c>
      <c r="S145" s="30">
        <v>2032</v>
      </c>
      <c r="T145" s="30">
        <v>2033</v>
      </c>
      <c r="U145" s="30">
        <v>2034</v>
      </c>
    </row>
    <row r="146" spans="8:43">
      <c r="H146" s="28"/>
      <c r="I146" s="28"/>
      <c r="J146" s="32" t="s">
        <v>26</v>
      </c>
      <c r="K146" s="28"/>
      <c r="L146" s="28"/>
      <c r="M146" s="28"/>
      <c r="N146" s="28"/>
      <c r="O146" s="28"/>
      <c r="P146" s="28"/>
      <c r="Q146" s="28"/>
      <c r="R146" s="28"/>
      <c r="S146" s="28"/>
      <c r="T146" s="28"/>
      <c r="U146" s="28"/>
    </row>
    <row r="147" spans="8:43">
      <c r="H147" s="67" t="s">
        <v>56</v>
      </c>
      <c r="I147" s="32" t="s">
        <v>55</v>
      </c>
      <c r="J147" s="31">
        <v>0</v>
      </c>
      <c r="K147" s="31">
        <v>0</v>
      </c>
      <c r="L147" s="31">
        <v>0</v>
      </c>
      <c r="M147" s="31">
        <v>0</v>
      </c>
      <c r="N147" s="31">
        <v>0</v>
      </c>
      <c r="O147" s="31">
        <v>0</v>
      </c>
      <c r="P147" s="31">
        <v>0</v>
      </c>
      <c r="Q147" s="31">
        <v>0</v>
      </c>
      <c r="R147" s="31">
        <v>0</v>
      </c>
      <c r="S147" s="31">
        <v>0</v>
      </c>
      <c r="T147" s="31">
        <v>0</v>
      </c>
      <c r="U147" s="31">
        <v>0</v>
      </c>
    </row>
    <row r="148" spans="8:43" s="36" customFormat="1">
      <c r="H148" s="28"/>
      <c r="I148" s="32" t="s">
        <v>8</v>
      </c>
      <c r="J148" s="31">
        <v>0</v>
      </c>
      <c r="K148" s="31">
        <v>0</v>
      </c>
      <c r="L148" s="31">
        <v>0</v>
      </c>
      <c r="M148" s="31">
        <v>0</v>
      </c>
      <c r="N148" s="31">
        <v>0</v>
      </c>
      <c r="O148" s="31">
        <v>0</v>
      </c>
      <c r="P148" s="31">
        <v>0</v>
      </c>
      <c r="Q148" s="31">
        <v>0</v>
      </c>
      <c r="R148" s="31">
        <v>0</v>
      </c>
      <c r="S148" s="31">
        <v>0</v>
      </c>
      <c r="T148" s="31">
        <v>0</v>
      </c>
      <c r="U148" s="31">
        <v>0</v>
      </c>
      <c r="V148"/>
      <c r="W148"/>
      <c r="X148"/>
      <c r="Y148"/>
      <c r="Z148"/>
      <c r="AA148"/>
      <c r="AB148"/>
      <c r="AC148"/>
      <c r="AD148"/>
      <c r="AE148"/>
      <c r="AF148"/>
      <c r="AG148"/>
      <c r="AH148"/>
      <c r="AI148"/>
      <c r="AJ148"/>
      <c r="AK148"/>
      <c r="AL148"/>
      <c r="AM148"/>
      <c r="AN148"/>
      <c r="AO148"/>
      <c r="AP148"/>
      <c r="AQ148"/>
    </row>
    <row r="149" spans="8:43">
      <c r="H149" s="28"/>
      <c r="I149" s="29"/>
      <c r="J149" s="36"/>
      <c r="K149" s="29"/>
      <c r="L149" s="29"/>
      <c r="M149" s="29"/>
      <c r="N149" s="29"/>
      <c r="O149" s="29"/>
      <c r="P149" s="29"/>
      <c r="Q149" s="29"/>
      <c r="R149" s="29"/>
      <c r="S149" s="29"/>
      <c r="T149" s="29"/>
      <c r="U149" s="29"/>
    </row>
    <row r="150" spans="8:43">
      <c r="H150" s="1024" t="s">
        <v>1327</v>
      </c>
      <c r="I150" s="32" t="s">
        <v>27</v>
      </c>
      <c r="J150" s="33">
        <v>0</v>
      </c>
      <c r="K150" s="33">
        <v>0</v>
      </c>
      <c r="L150" s="33">
        <v>0</v>
      </c>
      <c r="M150" s="33">
        <v>0</v>
      </c>
      <c r="N150" s="33">
        <v>0</v>
      </c>
      <c r="O150" s="33">
        <v>0</v>
      </c>
      <c r="P150" s="33">
        <v>0</v>
      </c>
      <c r="Q150" s="33">
        <v>0</v>
      </c>
      <c r="R150" s="33">
        <v>0</v>
      </c>
      <c r="S150" s="33">
        <v>0</v>
      </c>
      <c r="T150" s="33">
        <v>0</v>
      </c>
      <c r="U150" s="33">
        <v>0</v>
      </c>
    </row>
    <row r="151" spans="8:43" ht="20.85" customHeight="1">
      <c r="H151" s="1025"/>
      <c r="I151" s="32" t="s">
        <v>28</v>
      </c>
      <c r="J151" s="33">
        <v>0</v>
      </c>
      <c r="K151" s="33">
        <v>0</v>
      </c>
      <c r="L151" s="33">
        <v>0</v>
      </c>
      <c r="M151" s="33">
        <v>0</v>
      </c>
      <c r="N151" s="33">
        <v>0</v>
      </c>
      <c r="O151" s="33">
        <v>0</v>
      </c>
      <c r="P151" s="33">
        <v>0</v>
      </c>
      <c r="Q151" s="33">
        <v>0</v>
      </c>
      <c r="R151" s="33">
        <v>0</v>
      </c>
      <c r="S151" s="33">
        <v>0</v>
      </c>
      <c r="T151" s="33">
        <v>0</v>
      </c>
      <c r="U151" s="33">
        <v>0</v>
      </c>
    </row>
    <row r="152" spans="8:43">
      <c r="H152" s="1026"/>
      <c r="I152" s="32" t="s">
        <v>29</v>
      </c>
      <c r="J152" s="66">
        <v>0</v>
      </c>
      <c r="K152" s="34">
        <v>0</v>
      </c>
      <c r="L152" s="34">
        <v>0</v>
      </c>
      <c r="M152" s="34">
        <v>0</v>
      </c>
      <c r="N152" s="34">
        <v>0</v>
      </c>
      <c r="O152" s="34">
        <v>0</v>
      </c>
      <c r="P152" s="34">
        <v>0</v>
      </c>
      <c r="Q152" s="34">
        <v>0</v>
      </c>
      <c r="R152" s="34">
        <v>0</v>
      </c>
      <c r="S152" s="34">
        <v>0</v>
      </c>
      <c r="T152" s="34">
        <v>0</v>
      </c>
      <c r="U152" s="34">
        <v>0</v>
      </c>
    </row>
    <row r="153" spans="8:43">
      <c r="H153" s="28"/>
      <c r="I153" s="29"/>
      <c r="J153" s="29"/>
      <c r="K153" s="29"/>
      <c r="L153" s="29"/>
      <c r="M153" s="29"/>
      <c r="N153" s="29"/>
      <c r="O153" s="29"/>
      <c r="P153" s="29"/>
      <c r="Q153" s="29"/>
      <c r="R153" s="29"/>
      <c r="S153" s="29"/>
      <c r="T153" s="29"/>
      <c r="U153" s="29"/>
    </row>
    <row r="154" spans="8:43" ht="15.95" customHeight="1">
      <c r="H154" s="1019" t="s">
        <v>1328</v>
      </c>
      <c r="I154" s="32" t="s">
        <v>27</v>
      </c>
      <c r="J154" s="33">
        <v>0</v>
      </c>
      <c r="K154" s="33">
        <v>0</v>
      </c>
      <c r="L154" s="33">
        <v>0</v>
      </c>
      <c r="M154" s="33">
        <v>0</v>
      </c>
      <c r="N154" s="33">
        <v>0</v>
      </c>
      <c r="O154" s="33">
        <v>0</v>
      </c>
      <c r="P154" s="33">
        <v>0</v>
      </c>
      <c r="Q154" s="33">
        <v>0</v>
      </c>
      <c r="R154" s="33">
        <v>0</v>
      </c>
      <c r="S154" s="33">
        <v>0</v>
      </c>
      <c r="T154" s="33">
        <v>0</v>
      </c>
      <c r="U154" s="33">
        <v>0</v>
      </c>
    </row>
    <row r="155" spans="8:43" ht="21.75" customHeight="1">
      <c r="H155" s="1020"/>
      <c r="I155" s="32" t="s">
        <v>28</v>
      </c>
      <c r="J155" s="33">
        <v>0</v>
      </c>
      <c r="K155" s="33">
        <v>0</v>
      </c>
      <c r="L155" s="33">
        <v>0</v>
      </c>
      <c r="M155" s="33">
        <v>0</v>
      </c>
      <c r="N155" s="33">
        <v>0</v>
      </c>
      <c r="O155" s="33">
        <v>0</v>
      </c>
      <c r="P155" s="33">
        <v>0</v>
      </c>
      <c r="Q155" s="33">
        <v>0</v>
      </c>
      <c r="R155" s="33">
        <v>0</v>
      </c>
      <c r="S155" s="33">
        <v>0</v>
      </c>
      <c r="T155" s="33">
        <v>0</v>
      </c>
      <c r="U155" s="33">
        <v>0</v>
      </c>
    </row>
    <row r="156" spans="8:43">
      <c r="H156" s="1021"/>
      <c r="I156" s="32" t="s">
        <v>29</v>
      </c>
      <c r="J156" s="66">
        <v>0</v>
      </c>
      <c r="K156" s="34">
        <v>0</v>
      </c>
      <c r="L156" s="34">
        <v>0</v>
      </c>
      <c r="M156" s="34">
        <v>0</v>
      </c>
      <c r="N156" s="34">
        <v>0</v>
      </c>
      <c r="O156" s="34">
        <v>0</v>
      </c>
      <c r="P156" s="34">
        <v>0</v>
      </c>
      <c r="Q156" s="34">
        <v>0</v>
      </c>
      <c r="R156" s="34">
        <v>0</v>
      </c>
      <c r="S156" s="34">
        <v>0</v>
      </c>
      <c r="T156" s="34">
        <v>0</v>
      </c>
      <c r="U156" s="34">
        <v>0</v>
      </c>
    </row>
    <row r="157" spans="8:43">
      <c r="H157" s="28"/>
      <c r="I157" s="28"/>
      <c r="J157" s="29"/>
      <c r="K157" s="35"/>
      <c r="L157" s="35"/>
      <c r="M157" s="35"/>
      <c r="N157" s="35"/>
      <c r="O157" s="35"/>
      <c r="P157" s="35"/>
      <c r="Q157" s="35"/>
      <c r="R157" s="35"/>
      <c r="S157" s="35"/>
      <c r="T157" s="35"/>
      <c r="U157" s="35"/>
    </row>
    <row r="158" spans="8:43" s="36" customFormat="1">
      <c r="H158" s="32" t="s">
        <v>57</v>
      </c>
      <c r="I158" s="82">
        <v>0</v>
      </c>
      <c r="J158" s="29"/>
      <c r="K158" s="33">
        <v>0</v>
      </c>
      <c r="L158" s="33">
        <v>0</v>
      </c>
      <c r="M158" s="33">
        <v>0</v>
      </c>
      <c r="N158" s="33">
        <v>0</v>
      </c>
      <c r="O158" s="33">
        <v>0</v>
      </c>
      <c r="P158" s="33">
        <v>0</v>
      </c>
      <c r="Q158" s="33">
        <v>0</v>
      </c>
      <c r="R158" s="33">
        <v>0</v>
      </c>
      <c r="S158" s="33">
        <v>0</v>
      </c>
      <c r="T158" s="33">
        <v>0</v>
      </c>
      <c r="U158" s="33">
        <v>0</v>
      </c>
      <c r="V158"/>
      <c r="W158"/>
      <c r="X158"/>
      <c r="Y158"/>
      <c r="Z158"/>
      <c r="AA158"/>
      <c r="AB158"/>
      <c r="AC158"/>
      <c r="AD158"/>
      <c r="AE158"/>
      <c r="AF158"/>
      <c r="AG158"/>
      <c r="AH158"/>
      <c r="AI158"/>
      <c r="AJ158"/>
      <c r="AK158"/>
      <c r="AL158"/>
      <c r="AM158"/>
      <c r="AN158"/>
      <c r="AO158"/>
      <c r="AP158"/>
      <c r="AQ158"/>
    </row>
    <row r="163" spans="1:43" ht="26.25">
      <c r="J163" s="84" t="s">
        <v>89</v>
      </c>
      <c r="K163" s="1018" t="s">
        <v>86</v>
      </c>
      <c r="L163" s="1018"/>
      <c r="M163" s="1018"/>
      <c r="N163" s="1018"/>
      <c r="O163" s="1018"/>
      <c r="P163" s="1018"/>
      <c r="Q163" s="1018"/>
      <c r="R163" s="1018"/>
      <c r="S163" s="1018"/>
    </row>
    <row r="164" spans="1:43" ht="42">
      <c r="A164" s="36"/>
      <c r="J164" s="85"/>
      <c r="K164" s="131" t="s">
        <v>19</v>
      </c>
      <c r="L164" s="131" t="s">
        <v>20</v>
      </c>
      <c r="M164" s="131" t="s">
        <v>21</v>
      </c>
      <c r="N164" s="131" t="s">
        <v>22</v>
      </c>
      <c r="O164" s="131" t="s">
        <v>23</v>
      </c>
      <c r="P164" s="131" t="s">
        <v>24</v>
      </c>
      <c r="Q164" s="132"/>
      <c r="T164" s="36"/>
      <c r="U164" s="36"/>
    </row>
    <row r="165" spans="1:43" ht="36">
      <c r="A165" s="36"/>
      <c r="B165" s="36"/>
      <c r="C165" s="36"/>
      <c r="D165" s="36"/>
      <c r="E165" s="36"/>
      <c r="F165" s="36"/>
      <c r="G165" s="36"/>
      <c r="H165" s="36"/>
      <c r="I165" s="36"/>
      <c r="J165" s="36"/>
      <c r="K165" s="187"/>
      <c r="L165" s="187"/>
      <c r="M165" s="187"/>
      <c r="N165" s="188"/>
      <c r="O165" s="189"/>
      <c r="P165" s="1022" t="s">
        <v>54</v>
      </c>
      <c r="Q165" s="1023"/>
      <c r="T165" s="36"/>
      <c r="U165" s="36"/>
    </row>
    <row r="166" spans="1:43">
      <c r="O166" s="28"/>
      <c r="P166" s="28"/>
      <c r="Q166" s="28"/>
      <c r="R166" s="28"/>
      <c r="S166" s="28"/>
      <c r="T166" s="28"/>
      <c r="U166" s="28"/>
    </row>
    <row r="167" spans="1:43">
      <c r="H167" s="28"/>
      <c r="I167" s="28"/>
      <c r="J167" s="29"/>
      <c r="K167" s="75">
        <v>2024</v>
      </c>
      <c r="L167" s="75">
        <v>2025</v>
      </c>
      <c r="M167" s="75">
        <v>2026</v>
      </c>
      <c r="N167" s="75">
        <v>2027</v>
      </c>
      <c r="O167" s="75">
        <v>2028</v>
      </c>
      <c r="P167" s="75">
        <v>2029</v>
      </c>
      <c r="Q167" s="75">
        <v>2030</v>
      </c>
      <c r="R167" s="75">
        <v>2031</v>
      </c>
      <c r="S167" s="75">
        <v>2032</v>
      </c>
      <c r="T167" s="75">
        <v>2033</v>
      </c>
      <c r="U167" s="75">
        <v>2034</v>
      </c>
    </row>
    <row r="168" spans="1:43">
      <c r="H168" s="28"/>
      <c r="I168" s="28"/>
      <c r="J168" s="29"/>
      <c r="K168" s="30">
        <v>2024</v>
      </c>
      <c r="L168" s="30">
        <v>2025</v>
      </c>
      <c r="M168" s="30">
        <v>2026</v>
      </c>
      <c r="N168" s="30">
        <v>2027</v>
      </c>
      <c r="O168" s="30">
        <v>2028</v>
      </c>
      <c r="P168" s="30">
        <v>2029</v>
      </c>
      <c r="Q168" s="30">
        <v>2030</v>
      </c>
      <c r="R168" s="30">
        <v>2031</v>
      </c>
      <c r="S168" s="30">
        <v>2032</v>
      </c>
      <c r="T168" s="30">
        <v>2033</v>
      </c>
      <c r="U168" s="30">
        <v>2034</v>
      </c>
    </row>
    <row r="169" spans="1:43">
      <c r="H169" s="28"/>
      <c r="I169" s="28"/>
      <c r="J169" s="32" t="s">
        <v>26</v>
      </c>
      <c r="K169" s="28"/>
      <c r="L169" s="28"/>
      <c r="M169" s="28"/>
      <c r="N169" s="28"/>
      <c r="O169" s="28"/>
      <c r="P169" s="28"/>
      <c r="Q169" s="28"/>
      <c r="R169" s="28"/>
      <c r="S169" s="28"/>
      <c r="T169" s="28"/>
      <c r="U169" s="28"/>
    </row>
    <row r="170" spans="1:43">
      <c r="H170" s="67" t="s">
        <v>56</v>
      </c>
      <c r="I170" s="32" t="s">
        <v>55</v>
      </c>
      <c r="J170" s="31">
        <v>0</v>
      </c>
      <c r="K170" s="31">
        <v>0</v>
      </c>
      <c r="L170" s="31">
        <v>0</v>
      </c>
      <c r="M170" s="31">
        <v>0</v>
      </c>
      <c r="N170" s="31">
        <v>0</v>
      </c>
      <c r="O170" s="31">
        <v>0</v>
      </c>
      <c r="P170" s="31">
        <v>0</v>
      </c>
      <c r="Q170" s="31">
        <v>0</v>
      </c>
      <c r="R170" s="31">
        <v>0</v>
      </c>
      <c r="S170" s="31">
        <v>0</v>
      </c>
      <c r="T170" s="31">
        <v>0</v>
      </c>
      <c r="U170" s="31">
        <v>0</v>
      </c>
    </row>
    <row r="171" spans="1:43" s="36" customFormat="1">
      <c r="H171" s="28"/>
      <c r="I171" s="32" t="s">
        <v>8</v>
      </c>
      <c r="J171" s="31">
        <v>0</v>
      </c>
      <c r="K171" s="31">
        <v>0</v>
      </c>
      <c r="L171" s="31">
        <v>0</v>
      </c>
      <c r="M171" s="31">
        <v>0</v>
      </c>
      <c r="N171" s="31">
        <v>0</v>
      </c>
      <c r="O171" s="31">
        <v>0</v>
      </c>
      <c r="P171" s="31">
        <v>0</v>
      </c>
      <c r="Q171" s="31">
        <v>0</v>
      </c>
      <c r="R171" s="31">
        <v>0</v>
      </c>
      <c r="S171" s="31">
        <v>0</v>
      </c>
      <c r="T171" s="31">
        <v>0</v>
      </c>
      <c r="U171" s="31">
        <v>0</v>
      </c>
      <c r="V171"/>
      <c r="W171"/>
      <c r="X171"/>
      <c r="Y171"/>
      <c r="Z171"/>
      <c r="AA171"/>
      <c r="AB171"/>
      <c r="AC171"/>
      <c r="AD171"/>
      <c r="AE171"/>
      <c r="AF171"/>
      <c r="AG171"/>
      <c r="AH171"/>
      <c r="AI171"/>
      <c r="AJ171"/>
      <c r="AK171"/>
      <c r="AL171"/>
      <c r="AM171"/>
      <c r="AN171"/>
      <c r="AO171"/>
      <c r="AP171"/>
      <c r="AQ171"/>
    </row>
    <row r="172" spans="1:43">
      <c r="H172" s="28"/>
      <c r="I172" s="29"/>
      <c r="J172" s="36"/>
      <c r="K172" s="29"/>
      <c r="L172" s="29"/>
      <c r="M172" s="29"/>
      <c r="N172" s="29"/>
      <c r="O172" s="29"/>
      <c r="P172" s="29"/>
      <c r="Q172" s="29"/>
      <c r="R172" s="29"/>
      <c r="S172" s="29"/>
      <c r="T172" s="29"/>
      <c r="U172" s="29"/>
    </row>
    <row r="173" spans="1:43" ht="15.75" customHeight="1">
      <c r="H173" s="1024" t="s">
        <v>1336</v>
      </c>
      <c r="I173" s="32" t="s">
        <v>27</v>
      </c>
      <c r="J173" s="33">
        <v>0</v>
      </c>
      <c r="K173" s="33">
        <v>0</v>
      </c>
      <c r="L173" s="33">
        <v>0</v>
      </c>
      <c r="M173" s="33">
        <v>0</v>
      </c>
      <c r="N173" s="33">
        <v>0</v>
      </c>
      <c r="O173" s="33">
        <v>0</v>
      </c>
      <c r="P173" s="33">
        <v>0</v>
      </c>
      <c r="Q173" s="33">
        <v>0</v>
      </c>
      <c r="R173" s="33">
        <v>0</v>
      </c>
      <c r="S173" s="33">
        <v>0</v>
      </c>
      <c r="T173" s="33">
        <v>0</v>
      </c>
      <c r="U173" s="33">
        <v>0</v>
      </c>
    </row>
    <row r="174" spans="1:43">
      <c r="H174" s="1025"/>
      <c r="I174" s="32" t="s">
        <v>28</v>
      </c>
      <c r="J174" s="33">
        <v>0</v>
      </c>
      <c r="K174" s="33">
        <v>0</v>
      </c>
      <c r="L174" s="33">
        <v>0</v>
      </c>
      <c r="M174" s="33">
        <v>0</v>
      </c>
      <c r="N174" s="33">
        <v>0</v>
      </c>
      <c r="O174" s="33">
        <v>0</v>
      </c>
      <c r="P174" s="33">
        <v>0</v>
      </c>
      <c r="Q174" s="33">
        <v>0</v>
      </c>
      <c r="R174" s="33">
        <v>0</v>
      </c>
      <c r="S174" s="33">
        <v>0</v>
      </c>
      <c r="T174" s="33">
        <v>0</v>
      </c>
      <c r="U174" s="33">
        <v>0</v>
      </c>
    </row>
    <row r="175" spans="1:43">
      <c r="H175" s="1026"/>
      <c r="I175" s="32" t="s">
        <v>29</v>
      </c>
      <c r="J175" s="66">
        <v>0</v>
      </c>
      <c r="K175" s="34">
        <v>0</v>
      </c>
      <c r="L175" s="34">
        <v>0</v>
      </c>
      <c r="M175" s="34">
        <v>0</v>
      </c>
      <c r="N175" s="34">
        <v>0</v>
      </c>
      <c r="O175" s="34">
        <v>0</v>
      </c>
      <c r="P175" s="34">
        <v>0</v>
      </c>
      <c r="Q175" s="34">
        <v>0</v>
      </c>
      <c r="R175" s="34">
        <v>0</v>
      </c>
      <c r="S175" s="34">
        <v>0</v>
      </c>
      <c r="T175" s="34">
        <v>0</v>
      </c>
      <c r="U175" s="34">
        <v>0</v>
      </c>
    </row>
    <row r="176" spans="1:43">
      <c r="H176" s="28"/>
      <c r="I176" s="29"/>
      <c r="J176" s="29"/>
      <c r="K176" s="29"/>
      <c r="L176" s="29"/>
      <c r="M176" s="29"/>
      <c r="N176" s="29"/>
      <c r="O176" s="29"/>
      <c r="P176" s="29"/>
      <c r="Q176" s="29"/>
      <c r="R176" s="29"/>
      <c r="S176" s="29"/>
      <c r="T176" s="29"/>
      <c r="U176" s="29"/>
    </row>
    <row r="177" spans="1:43">
      <c r="H177" s="1019" t="s">
        <v>1327</v>
      </c>
      <c r="I177" s="32" t="s">
        <v>27</v>
      </c>
      <c r="J177" s="72"/>
      <c r="K177" s="72"/>
      <c r="L177" s="72"/>
      <c r="M177" s="72"/>
      <c r="N177" s="72"/>
      <c r="O177" s="72"/>
      <c r="P177" s="72"/>
      <c r="Q177" s="72"/>
      <c r="R177" s="72"/>
      <c r="S177" s="72"/>
      <c r="T177" s="72"/>
      <c r="U177" s="72"/>
    </row>
    <row r="178" spans="1:43">
      <c r="H178" s="1020"/>
      <c r="I178" s="32" t="s">
        <v>28</v>
      </c>
      <c r="J178" s="72"/>
      <c r="K178" s="72"/>
      <c r="L178" s="72"/>
      <c r="M178" s="72"/>
      <c r="N178" s="72"/>
      <c r="O178" s="72"/>
      <c r="P178" s="72"/>
      <c r="Q178" s="72"/>
      <c r="R178" s="72"/>
      <c r="S178" s="72"/>
      <c r="T178" s="72"/>
      <c r="U178" s="72"/>
    </row>
    <row r="179" spans="1:43">
      <c r="H179" s="1021"/>
      <c r="I179" s="32" t="s">
        <v>29</v>
      </c>
      <c r="J179" s="73"/>
      <c r="K179" s="74"/>
      <c r="L179" s="74"/>
      <c r="M179" s="74"/>
      <c r="N179" s="74"/>
      <c r="O179" s="74"/>
      <c r="P179" s="74"/>
      <c r="Q179" s="74"/>
      <c r="R179" s="74"/>
      <c r="S179" s="74"/>
      <c r="T179" s="74"/>
      <c r="U179" s="74"/>
    </row>
    <row r="180" spans="1:43">
      <c r="H180" s="28"/>
      <c r="I180" s="28"/>
      <c r="J180" s="29"/>
      <c r="K180" s="35"/>
      <c r="L180" s="35"/>
      <c r="M180" s="35"/>
      <c r="N180" s="35"/>
      <c r="O180" s="35"/>
      <c r="P180" s="35"/>
      <c r="Q180" s="35"/>
      <c r="R180" s="35"/>
      <c r="S180" s="35"/>
      <c r="T180" s="35"/>
      <c r="U180" s="35"/>
    </row>
    <row r="181" spans="1:43" s="36" customFormat="1">
      <c r="H181" s="32"/>
      <c r="I181" s="70"/>
      <c r="J181" s="29"/>
      <c r="K181" s="33"/>
      <c r="L181" s="33"/>
      <c r="M181" s="33"/>
      <c r="N181" s="33"/>
      <c r="O181" s="33"/>
      <c r="P181" s="33"/>
      <c r="Q181" s="33"/>
      <c r="R181" s="33"/>
      <c r="S181" s="33"/>
      <c r="T181" s="33"/>
      <c r="U181" s="33"/>
      <c r="V181"/>
      <c r="W181"/>
      <c r="X181"/>
      <c r="Y181"/>
      <c r="Z181"/>
      <c r="AA181"/>
      <c r="AB181"/>
      <c r="AC181"/>
      <c r="AD181"/>
      <c r="AE181"/>
      <c r="AF181"/>
      <c r="AG181"/>
      <c r="AH181"/>
      <c r="AI181"/>
      <c r="AJ181"/>
      <c r="AK181"/>
      <c r="AL181"/>
      <c r="AM181"/>
      <c r="AN181"/>
      <c r="AO181"/>
      <c r="AP181"/>
      <c r="AQ181"/>
    </row>
    <row r="182" spans="1:43" s="36" customFormat="1">
      <c r="H182" s="32"/>
      <c r="I182" s="70"/>
      <c r="J182" s="29"/>
      <c r="K182" s="33"/>
      <c r="L182" s="33"/>
      <c r="M182" s="33"/>
      <c r="N182" s="33"/>
      <c r="O182" s="33"/>
      <c r="P182" s="33"/>
      <c r="Q182" s="33"/>
      <c r="R182" s="33"/>
      <c r="S182" s="33"/>
      <c r="T182" s="33"/>
      <c r="U182" s="33"/>
      <c r="V182"/>
      <c r="W182"/>
      <c r="X182"/>
      <c r="Y182"/>
      <c r="Z182"/>
      <c r="AA182"/>
      <c r="AB182"/>
      <c r="AC182"/>
      <c r="AD182"/>
      <c r="AE182"/>
      <c r="AF182"/>
      <c r="AG182"/>
      <c r="AH182"/>
      <c r="AI182"/>
      <c r="AJ182"/>
      <c r="AK182"/>
      <c r="AL182"/>
      <c r="AM182"/>
      <c r="AN182"/>
      <c r="AO182"/>
      <c r="AP182"/>
      <c r="AQ182"/>
    </row>
    <row r="185" spans="1:43" ht="26.25">
      <c r="J185" s="84" t="s">
        <v>89</v>
      </c>
      <c r="K185" s="1018" t="s">
        <v>87</v>
      </c>
      <c r="L185" s="1018"/>
      <c r="M185" s="1018"/>
      <c r="N185" s="1018"/>
      <c r="O185" s="1018"/>
      <c r="P185" s="1018"/>
      <c r="Q185" s="1018"/>
      <c r="R185" s="1018"/>
      <c r="S185" s="1018"/>
    </row>
    <row r="186" spans="1:43" ht="42">
      <c r="A186" s="36"/>
      <c r="J186" s="85"/>
      <c r="K186" s="131" t="s">
        <v>19</v>
      </c>
      <c r="L186" s="131" t="s">
        <v>20</v>
      </c>
      <c r="M186" s="131" t="s">
        <v>21</v>
      </c>
      <c r="N186" s="131" t="s">
        <v>22</v>
      </c>
      <c r="O186" s="131" t="s">
        <v>23</v>
      </c>
      <c r="P186" s="131" t="s">
        <v>24</v>
      </c>
      <c r="Q186" s="132"/>
      <c r="T186" s="36"/>
      <c r="U186" s="36"/>
    </row>
    <row r="187" spans="1:43" ht="33.75">
      <c r="A187" s="36"/>
      <c r="B187" s="36"/>
      <c r="C187" s="36"/>
      <c r="D187" s="36"/>
      <c r="E187" s="36"/>
      <c r="F187" s="36"/>
      <c r="G187" s="36"/>
      <c r="H187" s="36"/>
      <c r="I187" s="36"/>
      <c r="J187" s="36"/>
      <c r="K187" s="187"/>
      <c r="L187" s="187"/>
      <c r="M187" s="187"/>
      <c r="N187" s="188"/>
      <c r="O187" s="189"/>
      <c r="P187" s="1029" t="s">
        <v>54</v>
      </c>
      <c r="Q187" s="1030"/>
      <c r="T187" s="36"/>
      <c r="U187" s="36"/>
    </row>
    <row r="188" spans="1:43">
      <c r="O188" s="28"/>
      <c r="P188" s="28"/>
      <c r="Q188" s="28"/>
      <c r="R188" s="28"/>
      <c r="S188" s="28"/>
      <c r="T188" s="28"/>
      <c r="U188" s="28"/>
    </row>
    <row r="189" spans="1:43">
      <c r="H189" s="28"/>
      <c r="I189" s="28"/>
      <c r="J189" s="29"/>
      <c r="K189" s="75">
        <v>2024</v>
      </c>
      <c r="L189" s="75">
        <v>2025</v>
      </c>
      <c r="M189" s="75">
        <v>2026</v>
      </c>
      <c r="N189" s="75">
        <v>2027</v>
      </c>
      <c r="O189" s="75">
        <v>2028</v>
      </c>
      <c r="P189" s="75">
        <v>2029</v>
      </c>
      <c r="Q189" s="75">
        <v>2030</v>
      </c>
      <c r="R189" s="75">
        <v>2031</v>
      </c>
      <c r="S189" s="75">
        <v>2032</v>
      </c>
      <c r="T189" s="75">
        <v>2033</v>
      </c>
      <c r="U189" s="75">
        <v>2034</v>
      </c>
    </row>
    <row r="190" spans="1:43">
      <c r="H190" s="28"/>
      <c r="I190" s="28"/>
      <c r="J190" s="29"/>
      <c r="K190" s="30">
        <v>2024</v>
      </c>
      <c r="L190" s="30">
        <v>2025</v>
      </c>
      <c r="M190" s="30">
        <v>2026</v>
      </c>
      <c r="N190" s="30">
        <v>2027</v>
      </c>
      <c r="O190" s="30">
        <v>2028</v>
      </c>
      <c r="P190" s="30">
        <v>2029</v>
      </c>
      <c r="Q190" s="30">
        <v>2030</v>
      </c>
      <c r="R190" s="30">
        <v>2031</v>
      </c>
      <c r="S190" s="30">
        <v>2032</v>
      </c>
      <c r="T190" s="30">
        <v>2033</v>
      </c>
      <c r="U190" s="30">
        <v>2034</v>
      </c>
    </row>
    <row r="191" spans="1:43">
      <c r="H191" s="28"/>
      <c r="I191" s="28"/>
      <c r="J191" s="32" t="s">
        <v>26</v>
      </c>
      <c r="K191" s="28"/>
      <c r="L191" s="28"/>
      <c r="M191" s="28"/>
      <c r="N191" s="28"/>
      <c r="O191" s="28"/>
      <c r="P191" s="28"/>
      <c r="Q191" s="28"/>
      <c r="R191" s="28"/>
      <c r="S191" s="28"/>
      <c r="T191" s="28"/>
      <c r="U191" s="28"/>
    </row>
    <row r="192" spans="1:43">
      <c r="H192" s="67" t="s">
        <v>56</v>
      </c>
      <c r="I192" s="32" t="s">
        <v>55</v>
      </c>
      <c r="J192" s="31">
        <v>0</v>
      </c>
      <c r="K192" s="31">
        <v>0</v>
      </c>
      <c r="L192" s="31">
        <v>0</v>
      </c>
      <c r="M192" s="31">
        <v>0</v>
      </c>
      <c r="N192" s="31">
        <v>0</v>
      </c>
      <c r="O192" s="31">
        <v>0</v>
      </c>
      <c r="P192" s="31">
        <v>0</v>
      </c>
      <c r="Q192" s="31">
        <v>0</v>
      </c>
      <c r="R192" s="31">
        <v>0</v>
      </c>
      <c r="S192" s="31">
        <v>0</v>
      </c>
      <c r="T192" s="31">
        <v>0</v>
      </c>
      <c r="U192" s="31">
        <v>0</v>
      </c>
    </row>
    <row r="193" spans="5:43" s="36" customFormat="1">
      <c r="H193" s="28"/>
      <c r="I193" s="32" t="s">
        <v>8</v>
      </c>
      <c r="J193" s="31">
        <v>0</v>
      </c>
      <c r="K193" s="31">
        <v>0</v>
      </c>
      <c r="L193" s="31">
        <v>0</v>
      </c>
      <c r="M193" s="31">
        <v>0</v>
      </c>
      <c r="N193" s="31">
        <v>0</v>
      </c>
      <c r="O193" s="31">
        <v>0</v>
      </c>
      <c r="P193" s="31">
        <v>0</v>
      </c>
      <c r="Q193" s="31">
        <v>0</v>
      </c>
      <c r="R193" s="31">
        <v>0</v>
      </c>
      <c r="S193" s="31">
        <v>0</v>
      </c>
      <c r="T193" s="31">
        <v>0</v>
      </c>
      <c r="U193" s="31">
        <v>0</v>
      </c>
      <c r="V193"/>
      <c r="W193"/>
      <c r="X193"/>
      <c r="Y193"/>
      <c r="Z193"/>
      <c r="AA193"/>
      <c r="AB193"/>
      <c r="AC193"/>
      <c r="AD193"/>
      <c r="AE193"/>
      <c r="AF193"/>
      <c r="AG193"/>
      <c r="AH193"/>
      <c r="AI193"/>
      <c r="AJ193"/>
      <c r="AK193"/>
      <c r="AL193"/>
      <c r="AM193"/>
      <c r="AN193"/>
      <c r="AO193"/>
      <c r="AP193"/>
      <c r="AQ193"/>
    </row>
    <row r="194" spans="5:43">
      <c r="H194" s="28"/>
      <c r="I194" s="29"/>
      <c r="J194" s="36"/>
      <c r="K194" s="29"/>
      <c r="L194" s="29"/>
      <c r="M194" s="29"/>
      <c r="N194" s="29"/>
      <c r="O194" s="29"/>
      <c r="P194" s="29"/>
      <c r="Q194" s="29"/>
      <c r="R194" s="29"/>
      <c r="S194" s="29"/>
      <c r="T194" s="29"/>
      <c r="U194" s="29"/>
    </row>
    <row r="195" spans="5:43" ht="15.95" customHeight="1">
      <c r="H195" s="1024" t="s">
        <v>1326</v>
      </c>
      <c r="I195" s="32" t="s">
        <v>27</v>
      </c>
      <c r="J195" s="33">
        <v>0</v>
      </c>
      <c r="K195" s="33">
        <v>0</v>
      </c>
      <c r="L195" s="33">
        <v>0</v>
      </c>
      <c r="M195" s="33">
        <v>0</v>
      </c>
      <c r="N195" s="33">
        <v>0</v>
      </c>
      <c r="O195" s="33">
        <v>0</v>
      </c>
      <c r="P195" s="33">
        <v>0</v>
      </c>
      <c r="Q195" s="33">
        <v>0</v>
      </c>
      <c r="R195" s="33">
        <v>0</v>
      </c>
      <c r="S195" s="33">
        <v>0</v>
      </c>
      <c r="T195" s="33">
        <v>0</v>
      </c>
      <c r="U195" s="33">
        <v>0</v>
      </c>
    </row>
    <row r="196" spans="5:43">
      <c r="H196" s="1025"/>
      <c r="I196" s="32" t="s">
        <v>28</v>
      </c>
      <c r="J196" s="33">
        <v>0</v>
      </c>
      <c r="K196" s="33">
        <v>0</v>
      </c>
      <c r="L196" s="33">
        <v>0</v>
      </c>
      <c r="M196" s="33">
        <v>0</v>
      </c>
      <c r="N196" s="33">
        <v>0</v>
      </c>
      <c r="O196" s="33">
        <v>0</v>
      </c>
      <c r="P196" s="33">
        <v>0</v>
      </c>
      <c r="Q196" s="33">
        <v>0</v>
      </c>
      <c r="R196" s="33">
        <v>0</v>
      </c>
      <c r="S196" s="33">
        <v>0</v>
      </c>
      <c r="T196" s="33">
        <v>0</v>
      </c>
      <c r="U196" s="33">
        <v>0</v>
      </c>
    </row>
    <row r="197" spans="5:43">
      <c r="H197" s="1026"/>
      <c r="I197" s="32" t="s">
        <v>29</v>
      </c>
      <c r="J197" s="66">
        <v>0</v>
      </c>
      <c r="K197" s="34">
        <v>0</v>
      </c>
      <c r="L197" s="34">
        <v>0</v>
      </c>
      <c r="M197" s="34">
        <v>0</v>
      </c>
      <c r="N197" s="34">
        <v>0</v>
      </c>
      <c r="O197" s="34">
        <v>0</v>
      </c>
      <c r="P197" s="34">
        <v>0</v>
      </c>
      <c r="Q197" s="34">
        <v>0</v>
      </c>
      <c r="R197" s="34">
        <v>0</v>
      </c>
      <c r="S197" s="34">
        <v>0</v>
      </c>
      <c r="T197" s="34">
        <v>0</v>
      </c>
      <c r="U197" s="34">
        <v>0</v>
      </c>
    </row>
    <row r="198" spans="5:43">
      <c r="H198" s="28"/>
      <c r="I198" s="29"/>
      <c r="J198" s="29"/>
      <c r="K198" s="29"/>
      <c r="L198" s="29"/>
      <c r="M198" s="29"/>
      <c r="N198" s="29"/>
      <c r="O198" s="29"/>
      <c r="P198" s="29"/>
      <c r="Q198" s="29"/>
      <c r="R198" s="29"/>
      <c r="S198" s="29"/>
      <c r="T198" s="29"/>
      <c r="U198" s="29"/>
    </row>
    <row r="199" spans="5:43">
      <c r="H199" s="1019" t="s">
        <v>1327</v>
      </c>
      <c r="I199" s="32"/>
      <c r="J199" s="72"/>
      <c r="K199" s="72"/>
      <c r="L199" s="72"/>
      <c r="M199" s="72"/>
      <c r="N199" s="72"/>
      <c r="O199" s="72"/>
      <c r="P199" s="72"/>
      <c r="Q199" s="72"/>
      <c r="R199" s="72"/>
      <c r="S199" s="72"/>
      <c r="T199" s="72"/>
      <c r="U199" s="72"/>
    </row>
    <row r="200" spans="5:43">
      <c r="H200" s="1020"/>
      <c r="I200" s="32"/>
      <c r="J200" s="72"/>
      <c r="K200" s="72"/>
      <c r="L200" s="72"/>
      <c r="M200" s="72"/>
      <c r="N200" s="72"/>
      <c r="O200" s="72"/>
      <c r="P200" s="72"/>
      <c r="Q200" s="72"/>
      <c r="R200" s="72"/>
      <c r="S200" s="72"/>
      <c r="T200" s="72"/>
      <c r="U200" s="72"/>
    </row>
    <row r="201" spans="5:43">
      <c r="H201" s="1021"/>
      <c r="I201" s="32"/>
      <c r="J201" s="73"/>
      <c r="K201" s="74"/>
      <c r="L201" s="74"/>
      <c r="M201" s="74"/>
      <c r="N201" s="74"/>
      <c r="O201" s="74"/>
      <c r="P201" s="74"/>
      <c r="Q201" s="74"/>
      <c r="R201" s="74"/>
      <c r="S201" s="74"/>
      <c r="T201" s="74"/>
      <c r="U201" s="74"/>
    </row>
    <row r="202" spans="5:43">
      <c r="H202" s="28"/>
      <c r="I202" s="28"/>
      <c r="J202" s="29"/>
      <c r="K202" s="35"/>
      <c r="L202" s="35"/>
      <c r="M202" s="35"/>
      <c r="N202" s="35"/>
      <c r="O202" s="35"/>
      <c r="P202" s="35"/>
      <c r="Q202" s="35"/>
      <c r="R202" s="35"/>
      <c r="S202" s="35"/>
      <c r="T202" s="35"/>
      <c r="U202" s="35"/>
    </row>
    <row r="203" spans="5:43" s="36" customFormat="1">
      <c r="H203" s="32"/>
      <c r="I203" s="70"/>
      <c r="J203" s="29"/>
      <c r="K203" s="33"/>
      <c r="L203" s="33"/>
      <c r="M203" s="33"/>
      <c r="N203" s="33"/>
      <c r="O203" s="33"/>
      <c r="P203" s="33"/>
      <c r="Q203" s="33"/>
      <c r="R203" s="33"/>
      <c r="S203" s="33"/>
      <c r="T203" s="33"/>
      <c r="U203" s="33"/>
      <c r="V203"/>
      <c r="W203"/>
      <c r="X203"/>
      <c r="Y203"/>
      <c r="Z203"/>
      <c r="AA203"/>
      <c r="AB203"/>
      <c r="AC203"/>
      <c r="AD203"/>
      <c r="AE203"/>
      <c r="AF203"/>
      <c r="AG203"/>
      <c r="AH203"/>
      <c r="AI203"/>
      <c r="AJ203"/>
      <c r="AK203"/>
      <c r="AL203"/>
      <c r="AM203"/>
      <c r="AN203"/>
      <c r="AO203"/>
      <c r="AP203"/>
      <c r="AQ203"/>
    </row>
    <row r="204" spans="5:43" s="36" customFormat="1">
      <c r="H204" s="32"/>
      <c r="I204" s="70"/>
      <c r="J204" s="29"/>
      <c r="K204" s="33"/>
      <c r="L204" s="33"/>
      <c r="M204" s="33"/>
      <c r="N204" s="33"/>
      <c r="O204" s="33"/>
      <c r="P204" s="33"/>
      <c r="Q204" s="33"/>
      <c r="R204" s="33"/>
      <c r="S204" s="33"/>
      <c r="T204" s="33"/>
      <c r="U204" s="33"/>
      <c r="V204"/>
      <c r="W204"/>
      <c r="X204"/>
      <c r="Y204"/>
      <c r="Z204"/>
      <c r="AA204"/>
      <c r="AB204"/>
      <c r="AC204"/>
      <c r="AD204"/>
      <c r="AE204"/>
      <c r="AF204"/>
      <c r="AG204"/>
      <c r="AH204"/>
      <c r="AI204"/>
      <c r="AJ204"/>
      <c r="AK204"/>
      <c r="AL204"/>
      <c r="AM204"/>
      <c r="AN204"/>
      <c r="AO204"/>
      <c r="AP204"/>
      <c r="AQ204"/>
    </row>
    <row r="208" spans="5:43">
      <c r="E208" s="130"/>
      <c r="F208" s="130"/>
      <c r="G208" s="130"/>
    </row>
    <row r="209" spans="8:13">
      <c r="H209" s="99"/>
      <c r="J209" s="99"/>
      <c r="K209" s="130"/>
      <c r="L209" s="135"/>
      <c r="M209" s="135"/>
    </row>
    <row r="210" spans="8:13">
      <c r="H210" s="99"/>
      <c r="J210" s="99"/>
      <c r="K210" s="130"/>
      <c r="L210" s="135"/>
      <c r="M210" s="135"/>
    </row>
    <row r="211" spans="8:13">
      <c r="H211" s="99"/>
      <c r="J211" s="99"/>
      <c r="K211" s="130"/>
      <c r="L211" s="135"/>
      <c r="M211" s="135"/>
    </row>
    <row r="212" spans="8:13">
      <c r="H212" s="99"/>
      <c r="J212" s="99"/>
      <c r="K212" s="130"/>
      <c r="L212" s="135"/>
      <c r="M212" s="135"/>
    </row>
    <row r="213" spans="8:13">
      <c r="H213" s="99"/>
      <c r="J213" s="99"/>
      <c r="K213" s="130"/>
      <c r="L213" s="135"/>
      <c r="M213" s="135"/>
    </row>
    <row r="214" spans="8:13">
      <c r="H214" s="99"/>
      <c r="J214" s="99"/>
      <c r="K214" s="130"/>
      <c r="L214" s="135"/>
      <c r="M214" s="135"/>
    </row>
    <row r="215" spans="8:13">
      <c r="H215" s="99"/>
      <c r="J215" s="99"/>
      <c r="K215" s="130"/>
      <c r="L215" s="135"/>
      <c r="M215" s="135"/>
    </row>
    <row r="216" spans="8:13">
      <c r="H216" s="99"/>
      <c r="J216" s="99"/>
      <c r="K216" s="130"/>
      <c r="L216" s="135"/>
      <c r="M216" s="135"/>
    </row>
    <row r="217" spans="8:13">
      <c r="H217" s="99"/>
      <c r="J217" s="99"/>
      <c r="K217" s="130"/>
      <c r="L217" s="135"/>
      <c r="M217" s="135"/>
    </row>
    <row r="218" spans="8:13">
      <c r="H218" s="99"/>
      <c r="J218" s="99"/>
      <c r="K218" s="130"/>
      <c r="L218" s="135"/>
      <c r="M218" s="135"/>
    </row>
    <row r="219" spans="8:13">
      <c r="H219" s="99"/>
      <c r="J219" s="99"/>
      <c r="K219" s="130"/>
      <c r="L219" s="135"/>
      <c r="M219" s="135"/>
    </row>
    <row r="220" spans="8:13">
      <c r="H220" s="99"/>
      <c r="J220" s="99"/>
      <c r="K220" s="130"/>
      <c r="L220" s="135"/>
      <c r="M220" s="135"/>
    </row>
    <row r="221" spans="8:13">
      <c r="H221" s="99"/>
      <c r="J221" s="99"/>
      <c r="K221" s="130"/>
      <c r="L221" s="135"/>
      <c r="M221" s="135"/>
    </row>
    <row r="222" spans="8:13">
      <c r="H222" s="99"/>
      <c r="J222" s="99"/>
      <c r="K222" s="130"/>
      <c r="L222" s="135"/>
      <c r="M222" s="135"/>
    </row>
    <row r="223" spans="8:13">
      <c r="H223" s="99"/>
      <c r="J223" s="99"/>
      <c r="K223" s="130"/>
      <c r="L223" s="135"/>
      <c r="M223" s="135"/>
    </row>
    <row r="224" spans="8:13">
      <c r="H224" s="99"/>
      <c r="J224" s="99"/>
      <c r="K224" s="130"/>
      <c r="L224" s="135"/>
      <c r="M224" s="135"/>
    </row>
    <row r="225" spans="7:13">
      <c r="H225" s="99"/>
      <c r="J225" s="99"/>
      <c r="K225" s="130"/>
      <c r="L225" s="135"/>
      <c r="M225" s="135"/>
    </row>
    <row r="226" spans="7:13">
      <c r="H226" s="99"/>
      <c r="J226" s="99"/>
      <c r="K226" s="130"/>
      <c r="L226" s="135"/>
      <c r="M226" s="135"/>
    </row>
    <row r="227" spans="7:13">
      <c r="G227" s="99"/>
      <c r="H227" s="99"/>
      <c r="J227" s="99"/>
      <c r="K227" s="130"/>
      <c r="M227" s="135"/>
    </row>
    <row r="243" ht="15.75" customHeight="1"/>
  </sheetData>
  <sortState xmlns:xlrd2="http://schemas.microsoft.com/office/spreadsheetml/2017/richdata2" ref="B67:U76">
    <sortCondition ref="B67:B76"/>
  </sortState>
  <phoneticPr fontId="168" type="noConversion"/>
  <conditionalFormatting sqref="K123:AB123 K127:AB127">
    <cfRule type="cellIs" dxfId="417" priority="93" operator="greaterThan">
      <formula>1</formula>
    </cfRule>
  </conditionalFormatting>
  <conditionalFormatting sqref="K126:AB126">
    <cfRule type="cellIs" dxfId="416" priority="92" operator="greaterThan">
      <formula>1</formula>
    </cfRule>
  </conditionalFormatting>
  <conditionalFormatting sqref="K131:U132">
    <cfRule type="cellIs" dxfId="415" priority="91" operator="greaterThan">
      <formula>1</formula>
    </cfRule>
  </conditionalFormatting>
  <conditionalFormatting sqref="K130:U130">
    <cfRule type="cellIs" dxfId="414" priority="90" operator="greaterThan">
      <formula>1</formula>
    </cfRule>
  </conditionalFormatting>
  <conditionalFormatting sqref="K128:AB128">
    <cfRule type="cellIs" dxfId="413" priority="89" operator="greaterThan">
      <formula>1</formula>
    </cfRule>
  </conditionalFormatting>
  <conditionalFormatting sqref="J126:J128">
    <cfRule type="cellIs" dxfId="412" priority="88" operator="greaterThan">
      <formula>1</formula>
    </cfRule>
  </conditionalFormatting>
  <conditionalFormatting sqref="J130:J132">
    <cfRule type="cellIs" dxfId="411" priority="87" operator="greaterThan">
      <formula>1</formula>
    </cfRule>
  </conditionalFormatting>
  <conditionalFormatting sqref="J123">
    <cfRule type="cellIs" dxfId="410" priority="86" operator="greaterThan">
      <formula>1</formula>
    </cfRule>
  </conditionalFormatting>
  <conditionalFormatting sqref="J124">
    <cfRule type="cellIs" dxfId="409" priority="85" operator="greaterThan">
      <formula>1</formula>
    </cfRule>
  </conditionalFormatting>
  <conditionalFormatting sqref="K124:AB124">
    <cfRule type="cellIs" dxfId="408" priority="84" operator="greaterThan">
      <formula>1</formula>
    </cfRule>
  </conditionalFormatting>
  <conditionalFormatting sqref="K134:U134">
    <cfRule type="cellIs" dxfId="407" priority="83" operator="greaterThan">
      <formula>1</formula>
    </cfRule>
  </conditionalFormatting>
  <conditionalFormatting sqref="K182:U182">
    <cfRule type="cellIs" dxfId="406" priority="46" operator="greaterThan">
      <formula>1</formula>
    </cfRule>
  </conditionalFormatting>
  <conditionalFormatting sqref="K170:U170 K174:U174">
    <cfRule type="cellIs" dxfId="405" priority="57" operator="greaterThan">
      <formula>1</formula>
    </cfRule>
  </conditionalFormatting>
  <conditionalFormatting sqref="K173:U173">
    <cfRule type="cellIs" dxfId="404" priority="56" operator="greaterThan">
      <formula>1</formula>
    </cfRule>
  </conditionalFormatting>
  <conditionalFormatting sqref="K178:U179">
    <cfRule type="cellIs" dxfId="403" priority="55" operator="greaterThan">
      <formula>1</formula>
    </cfRule>
  </conditionalFormatting>
  <conditionalFormatting sqref="K177:U177">
    <cfRule type="cellIs" dxfId="402" priority="54" operator="greaterThan">
      <formula>1</formula>
    </cfRule>
  </conditionalFormatting>
  <conditionalFormatting sqref="K175:U175">
    <cfRule type="cellIs" dxfId="401" priority="53" operator="greaterThan">
      <formula>1</formula>
    </cfRule>
  </conditionalFormatting>
  <conditionalFormatting sqref="J173:J175">
    <cfRule type="cellIs" dxfId="400" priority="52" operator="greaterThan">
      <formula>1</formula>
    </cfRule>
  </conditionalFormatting>
  <conditionalFormatting sqref="J177:J179">
    <cfRule type="cellIs" dxfId="399" priority="51" operator="greaterThan">
      <formula>1</formula>
    </cfRule>
  </conditionalFormatting>
  <conditionalFormatting sqref="J170">
    <cfRule type="cellIs" dxfId="398" priority="50" operator="greaterThan">
      <formula>1</formula>
    </cfRule>
  </conditionalFormatting>
  <conditionalFormatting sqref="J171">
    <cfRule type="cellIs" dxfId="397" priority="49" operator="greaterThan">
      <formula>1</formula>
    </cfRule>
  </conditionalFormatting>
  <conditionalFormatting sqref="K171:U171">
    <cfRule type="cellIs" dxfId="396" priority="48" operator="greaterThan">
      <formula>1</formula>
    </cfRule>
  </conditionalFormatting>
  <conditionalFormatting sqref="K181:U181">
    <cfRule type="cellIs" dxfId="395" priority="47" operator="greaterThan">
      <formula>1</formula>
    </cfRule>
  </conditionalFormatting>
  <conditionalFormatting sqref="K147:U147 K151:U151">
    <cfRule type="cellIs" dxfId="394" priority="69" operator="greaterThan">
      <formula>1</formula>
    </cfRule>
  </conditionalFormatting>
  <conditionalFormatting sqref="K150:U150">
    <cfRule type="cellIs" dxfId="393" priority="68" operator="greaterThan">
      <formula>1</formula>
    </cfRule>
  </conditionalFormatting>
  <conditionalFormatting sqref="K155:U156">
    <cfRule type="cellIs" dxfId="392" priority="67" operator="greaterThan">
      <formula>1</formula>
    </cfRule>
  </conditionalFormatting>
  <conditionalFormatting sqref="K154:U154">
    <cfRule type="cellIs" dxfId="391" priority="66" operator="greaterThan">
      <formula>1</formula>
    </cfRule>
  </conditionalFormatting>
  <conditionalFormatting sqref="K152:U152">
    <cfRule type="cellIs" dxfId="390" priority="65" operator="greaterThan">
      <formula>1</formula>
    </cfRule>
  </conditionalFormatting>
  <conditionalFormatting sqref="J150:J152">
    <cfRule type="cellIs" dxfId="389" priority="64" operator="greaterThan">
      <formula>1</formula>
    </cfRule>
  </conditionalFormatting>
  <conditionalFormatting sqref="J154:J156">
    <cfRule type="cellIs" dxfId="388" priority="63" operator="greaterThan">
      <formula>1</formula>
    </cfRule>
  </conditionalFormatting>
  <conditionalFormatting sqref="J147">
    <cfRule type="cellIs" dxfId="387" priority="62" operator="greaterThan">
      <formula>1</formula>
    </cfRule>
  </conditionalFormatting>
  <conditionalFormatting sqref="J148">
    <cfRule type="cellIs" dxfId="386" priority="61" operator="greaterThan">
      <formula>1</formula>
    </cfRule>
  </conditionalFormatting>
  <conditionalFormatting sqref="K148:U148">
    <cfRule type="cellIs" dxfId="385" priority="60" operator="greaterThan">
      <formula>1</formula>
    </cfRule>
  </conditionalFormatting>
  <conditionalFormatting sqref="K158:U158">
    <cfRule type="cellIs" dxfId="384" priority="59" operator="greaterThan">
      <formula>1</formula>
    </cfRule>
  </conditionalFormatting>
  <conditionalFormatting sqref="K204:U204">
    <cfRule type="cellIs" dxfId="383" priority="34" operator="greaterThan">
      <formula>1</formula>
    </cfRule>
  </conditionalFormatting>
  <conditionalFormatting sqref="K192:U192 K196:U196">
    <cfRule type="cellIs" dxfId="382" priority="45" operator="greaterThan">
      <formula>1</formula>
    </cfRule>
  </conditionalFormatting>
  <conditionalFormatting sqref="K195:U195">
    <cfRule type="cellIs" dxfId="381" priority="44" operator="greaterThan">
      <formula>1</formula>
    </cfRule>
  </conditionalFormatting>
  <conditionalFormatting sqref="K200:U201">
    <cfRule type="cellIs" dxfId="380" priority="43" operator="greaterThan">
      <formula>1</formula>
    </cfRule>
  </conditionalFormatting>
  <conditionalFormatting sqref="K199:U199">
    <cfRule type="cellIs" dxfId="379" priority="42" operator="greaterThan">
      <formula>1</formula>
    </cfRule>
  </conditionalFormatting>
  <conditionalFormatting sqref="K197:U197">
    <cfRule type="cellIs" dxfId="378" priority="41" operator="greaterThan">
      <formula>1</formula>
    </cfRule>
  </conditionalFormatting>
  <conditionalFormatting sqref="J195:J197">
    <cfRule type="cellIs" dxfId="377" priority="40" operator="greaterThan">
      <formula>1</formula>
    </cfRule>
  </conditionalFormatting>
  <conditionalFormatting sqref="J199:J201">
    <cfRule type="cellIs" dxfId="376" priority="39" operator="greaterThan">
      <formula>1</formula>
    </cfRule>
  </conditionalFormatting>
  <conditionalFormatting sqref="J192">
    <cfRule type="cellIs" dxfId="375" priority="38" operator="greaterThan">
      <formula>1</formula>
    </cfRule>
  </conditionalFormatting>
  <conditionalFormatting sqref="J193">
    <cfRule type="cellIs" dxfId="374" priority="37" operator="greaterThan">
      <formula>1</formula>
    </cfRule>
  </conditionalFormatting>
  <conditionalFormatting sqref="K193:U193">
    <cfRule type="cellIs" dxfId="373" priority="36" operator="greaterThan">
      <formula>1</formula>
    </cfRule>
  </conditionalFormatting>
  <conditionalFormatting sqref="K203:U203">
    <cfRule type="cellIs" dxfId="372" priority="35" operator="greaterThan">
      <formula>1</formula>
    </cfRule>
  </conditionalFormatting>
  <conditionalFormatting sqref="K42:U42">
    <cfRule type="cellIs" dxfId="371" priority="1" operator="lessThan">
      <formula>0</formula>
    </cfRule>
  </conditionalFormatting>
  <pageMargins left="0.7" right="0.7" top="0.75" bottom="0.75" header="0.3" footer="0.3"/>
  <pageSetup scale="42" fitToHeight="0" orientation="landscape" r:id="rId1"/>
  <headerFooter>
    <oddFooter>&amp;C&amp;P</oddFooter>
  </headerFooter>
  <rowBreaks count="1" manualBreakCount="1">
    <brk id="46" max="16"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249977111117893"/>
    <pageSetUpPr fitToPage="1"/>
  </sheetPr>
  <dimension ref="A1:AF283"/>
  <sheetViews>
    <sheetView showGridLines="0" zoomScale="108" zoomScaleNormal="108" workbookViewId="0"/>
  </sheetViews>
  <sheetFormatPr defaultColWidth="9.125" defaultRowHeight="15.75"/>
  <cols>
    <col min="1" max="1" width="5.625" customWidth="1"/>
    <col min="2" max="2" width="15.125" customWidth="1"/>
    <col min="3" max="3" width="42.125" customWidth="1"/>
    <col min="4" max="4" width="10.625" customWidth="1"/>
    <col min="5" max="5" width="7.125" customWidth="1"/>
    <col min="6" max="6" width="10" customWidth="1"/>
    <col min="7" max="7" width="18.625" customWidth="1"/>
    <col min="8" max="8" width="14" customWidth="1"/>
    <col min="9" max="9" width="17.625" customWidth="1"/>
    <col min="10" max="10" width="15" customWidth="1"/>
    <col min="11" max="13" width="15" bestFit="1" customWidth="1"/>
    <col min="14" max="19" width="12.625" bestFit="1" customWidth="1"/>
  </cols>
  <sheetData>
    <row r="1" spans="1:19" ht="26.25">
      <c r="A1" s="108" t="s">
        <v>1321</v>
      </c>
      <c r="B1" s="2"/>
      <c r="C1" s="2"/>
    </row>
    <row r="2" spans="1:19" ht="21">
      <c r="J2" s="1"/>
    </row>
    <row r="3" spans="1:19" ht="21">
      <c r="J3" s="1"/>
    </row>
    <row r="12" spans="1:19" s="25" customFormat="1">
      <c r="A12" s="27"/>
      <c r="B12" s="39"/>
      <c r="C12" s="39"/>
      <c r="D12" s="39"/>
      <c r="E12" s="39"/>
      <c r="F12" s="397" t="s">
        <v>154</v>
      </c>
      <c r="G12" s="39"/>
      <c r="H12" s="27"/>
      <c r="I12"/>
      <c r="J12" s="37"/>
      <c r="K12" s="37"/>
      <c r="L12" s="37"/>
      <c r="M12" s="37"/>
      <c r="N12" s="27"/>
      <c r="O12" s="27"/>
      <c r="P12" s="27"/>
      <c r="Q12" s="27"/>
      <c r="R12" s="27"/>
      <c r="S12" s="27"/>
    </row>
    <row r="13" spans="1:19" s="25" customFormat="1" ht="15">
      <c r="A13" s="27"/>
      <c r="B13" s="27"/>
      <c r="C13" s="27"/>
      <c r="D13" s="27"/>
      <c r="E13" s="27"/>
      <c r="F13" s="398" t="s">
        <v>548</v>
      </c>
      <c r="G13" s="45">
        <v>50000</v>
      </c>
      <c r="H13" s="27"/>
      <c r="I13" s="40">
        <v>2024</v>
      </c>
      <c r="J13" s="40">
        <v>2025</v>
      </c>
      <c r="K13" s="40">
        <v>2026</v>
      </c>
      <c r="L13" s="40">
        <v>2027</v>
      </c>
      <c r="M13" s="40">
        <v>2028</v>
      </c>
      <c r="N13" s="40">
        <v>2029</v>
      </c>
      <c r="O13" s="40">
        <v>2030</v>
      </c>
      <c r="P13" s="40">
        <v>2031</v>
      </c>
      <c r="Q13" s="40">
        <v>2032</v>
      </c>
      <c r="R13" s="40">
        <v>2033</v>
      </c>
      <c r="S13" s="40">
        <v>2034</v>
      </c>
    </row>
    <row r="14" spans="1:19" s="25" customFormat="1" ht="15">
      <c r="A14" s="27"/>
      <c r="B14" s="27"/>
      <c r="C14" s="27"/>
      <c r="D14" s="27"/>
      <c r="E14" s="27"/>
      <c r="F14" s="398" t="s">
        <v>549</v>
      </c>
      <c r="G14" s="45">
        <v>25000</v>
      </c>
      <c r="H14" s="27"/>
      <c r="I14" s="27"/>
      <c r="J14" s="27"/>
      <c r="K14" s="27"/>
      <c r="L14" s="27"/>
      <c r="M14" s="27"/>
      <c r="N14" s="27"/>
      <c r="O14" s="27"/>
      <c r="P14" s="27"/>
      <c r="Q14" s="27"/>
      <c r="R14" s="27"/>
      <c r="S14" s="27"/>
    </row>
    <row r="15" spans="1:19" s="25" customFormat="1">
      <c r="A15" s="27"/>
      <c r="B15" s="27"/>
      <c r="C15" s="27"/>
      <c r="D15" s="27"/>
      <c r="E15" s="27"/>
      <c r="F15"/>
      <c r="G15"/>
      <c r="H15" s="27"/>
      <c r="I15" s="41" t="s">
        <v>30</v>
      </c>
      <c r="J15" s="27"/>
      <c r="K15" s="27"/>
      <c r="L15" s="27"/>
      <c r="M15" s="27"/>
      <c r="N15" s="27"/>
      <c r="O15" s="27"/>
      <c r="P15" s="27"/>
      <c r="Q15" s="27"/>
      <c r="R15" s="27"/>
      <c r="S15" s="27"/>
    </row>
    <row r="16" spans="1:19" s="25" customFormat="1">
      <c r="A16" s="27"/>
      <c r="B16" s="27"/>
      <c r="C16" s="27"/>
      <c r="D16" s="27"/>
      <c r="E16" s="27"/>
      <c r="F16" s="398"/>
      <c r="G16"/>
      <c r="H16" s="407"/>
      <c r="I16" s="42">
        <v>75000</v>
      </c>
      <c r="J16" s="42">
        <v>463570</v>
      </c>
      <c r="K16" s="42">
        <v>446305.55300598009</v>
      </c>
      <c r="L16" s="42">
        <v>669096.03136013134</v>
      </c>
      <c r="M16" s="42">
        <v>879075.06647753599</v>
      </c>
      <c r="N16" s="42">
        <v>1597562.4378653122</v>
      </c>
      <c r="O16" s="42">
        <v>-499116.66004185379</v>
      </c>
      <c r="P16" s="42">
        <v>227677.09818269161</v>
      </c>
      <c r="Q16" s="42">
        <v>267622.09985653963</v>
      </c>
      <c r="R16" s="42">
        <v>662153.05700719263</v>
      </c>
      <c r="S16" s="42">
        <v>1635076.0574782654</v>
      </c>
    </row>
    <row r="17" spans="1:20" s="25" customFormat="1" ht="15">
      <c r="A17" s="37"/>
      <c r="B17" s="37"/>
      <c r="C17" s="37"/>
      <c r="D17" s="27"/>
      <c r="E17" s="27"/>
      <c r="F17" s="27"/>
      <c r="G17" s="27"/>
      <c r="H17" s="27"/>
      <c r="I17" s="37"/>
      <c r="J17" s="37"/>
      <c r="K17" s="37"/>
      <c r="L17" s="37"/>
      <c r="M17" s="37"/>
      <c r="N17" s="27"/>
      <c r="O17" s="27"/>
      <c r="P17" s="27"/>
      <c r="Q17" s="27"/>
      <c r="R17" s="27"/>
      <c r="S17" s="27"/>
    </row>
    <row r="18" spans="1:20" s="25" customFormat="1" ht="15">
      <c r="A18" s="37"/>
      <c r="B18" s="37"/>
      <c r="C18" s="37"/>
      <c r="D18" s="27"/>
      <c r="E18" s="27"/>
      <c r="F18" s="27"/>
      <c r="G18" s="27"/>
      <c r="H18" s="27"/>
      <c r="I18" s="41" t="s">
        <v>153</v>
      </c>
      <c r="J18" s="26"/>
      <c r="K18" s="26"/>
      <c r="L18" s="26"/>
      <c r="M18" s="26"/>
      <c r="N18" s="26"/>
      <c r="O18" s="408"/>
      <c r="P18" s="26"/>
      <c r="Q18" s="26"/>
      <c r="R18" s="26"/>
      <c r="S18" s="26"/>
    </row>
    <row r="19" spans="1:20" s="25" customFormat="1" ht="15">
      <c r="A19" s="37"/>
      <c r="B19" s="37"/>
      <c r="C19" s="37"/>
      <c r="D19" s="27"/>
      <c r="E19" s="27"/>
      <c r="F19" s="27"/>
      <c r="G19" s="27"/>
      <c r="H19" s="27"/>
      <c r="I19" s="26"/>
      <c r="J19" s="43">
        <v>0.05</v>
      </c>
      <c r="K19" s="43">
        <v>0.05</v>
      </c>
      <c r="L19" s="43">
        <v>0.05</v>
      </c>
      <c r="M19" s="43">
        <v>0.05</v>
      </c>
      <c r="N19" s="43">
        <v>0.05</v>
      </c>
      <c r="O19" s="43">
        <v>0.05</v>
      </c>
      <c r="P19" s="43">
        <v>0.05</v>
      </c>
      <c r="Q19" s="43">
        <v>0.05</v>
      </c>
      <c r="R19" s="43">
        <v>0.05</v>
      </c>
      <c r="S19" s="43">
        <v>0.05</v>
      </c>
    </row>
    <row r="20" spans="1:20" s="25" customFormat="1" ht="18.75">
      <c r="A20" s="37"/>
      <c r="B20" s="37"/>
      <c r="C20" s="37"/>
      <c r="D20" s="27"/>
      <c r="E20" s="27"/>
      <c r="F20"/>
      <c r="G20" s="27"/>
      <c r="H20" s="3" t="s">
        <v>438</v>
      </c>
      <c r="I20" s="930">
        <v>750000</v>
      </c>
      <c r="J20" s="45">
        <v>787500</v>
      </c>
      <c r="K20" s="45">
        <v>826875</v>
      </c>
      <c r="L20" s="45">
        <v>868218.75</v>
      </c>
      <c r="M20" s="45">
        <v>911629.6875</v>
      </c>
      <c r="N20" s="45">
        <v>957211.171875</v>
      </c>
      <c r="O20" s="45">
        <v>1005071.73046875</v>
      </c>
      <c r="P20" s="45">
        <v>1055325.3169921876</v>
      </c>
      <c r="Q20" s="45">
        <v>1108091.582841797</v>
      </c>
      <c r="R20" s="45">
        <v>1163496.161983887</v>
      </c>
      <c r="S20" s="45">
        <v>1221670.9700830814</v>
      </c>
    </row>
    <row r="21" spans="1:20" s="25" customFormat="1" ht="15">
      <c r="A21" s="37"/>
      <c r="B21" s="37"/>
      <c r="C21" s="37"/>
      <c r="D21" s="27"/>
      <c r="E21" s="27"/>
      <c r="F21" s="27"/>
      <c r="G21" s="27"/>
      <c r="H21" s="27"/>
      <c r="I21" s="37"/>
      <c r="J21" s="26"/>
      <c r="K21" s="26"/>
      <c r="L21" s="26"/>
      <c r="M21" s="26"/>
      <c r="N21" s="26"/>
      <c r="O21" s="400"/>
      <c r="P21" s="26"/>
      <c r="Q21" s="26"/>
      <c r="R21" s="26"/>
      <c r="S21" s="26"/>
    </row>
    <row r="22" spans="1:20" s="25" customFormat="1" ht="15">
      <c r="A22" s="37"/>
      <c r="B22" s="37"/>
      <c r="C22" s="37"/>
      <c r="D22" s="27"/>
      <c r="E22" s="27"/>
      <c r="F22" s="27"/>
      <c r="G22" s="27"/>
      <c r="H22" s="27"/>
      <c r="I22" s="41" t="s">
        <v>51</v>
      </c>
      <c r="J22" s="27"/>
      <c r="K22" s="27"/>
      <c r="L22" s="27"/>
      <c r="M22" s="27"/>
      <c r="N22" s="27"/>
      <c r="O22" s="409"/>
      <c r="P22" s="27"/>
      <c r="Q22" s="27"/>
      <c r="R22" s="27"/>
      <c r="S22" s="27"/>
    </row>
    <row r="23" spans="1:20" s="25" customFormat="1" ht="18.75">
      <c r="A23" s="37"/>
      <c r="B23" s="37"/>
      <c r="C23" s="37"/>
      <c r="D23" s="27"/>
      <c r="E23" s="27"/>
      <c r="F23" s="27"/>
      <c r="G23" s="27"/>
      <c r="H23" s="399" t="s">
        <v>14</v>
      </c>
      <c r="I23" s="46"/>
      <c r="J23" s="46"/>
      <c r="K23" s="46"/>
      <c r="L23" s="46"/>
      <c r="M23" s="46"/>
      <c r="N23" s="46"/>
      <c r="O23" s="46"/>
      <c r="P23" s="46"/>
      <c r="Q23" s="46"/>
      <c r="R23" s="46"/>
      <c r="S23" s="46"/>
    </row>
    <row r="24" spans="1:20" s="25" customFormat="1" ht="18.75">
      <c r="C24" s="37"/>
      <c r="D24" s="27"/>
      <c r="E24" s="27"/>
      <c r="F24" s="27"/>
      <c r="G24" s="27"/>
      <c r="H24" s="399" t="s">
        <v>31</v>
      </c>
      <c r="I24" s="45">
        <v>0</v>
      </c>
      <c r="J24" s="45">
        <v>0</v>
      </c>
      <c r="K24" s="45">
        <v>0</v>
      </c>
      <c r="L24" s="45">
        <v>0</v>
      </c>
      <c r="M24" s="45">
        <v>0</v>
      </c>
      <c r="N24" s="45">
        <v>0</v>
      </c>
      <c r="O24" s="45">
        <v>0</v>
      </c>
      <c r="P24" s="45">
        <v>0</v>
      </c>
      <c r="Q24" s="45">
        <v>0</v>
      </c>
      <c r="R24" s="45">
        <v>0</v>
      </c>
      <c r="S24" s="45">
        <v>0</v>
      </c>
    </row>
    <row r="25" spans="1:20" s="25" customFormat="1" ht="18.75">
      <c r="C25" s="37"/>
      <c r="D25" s="27"/>
      <c r="E25" s="27"/>
      <c r="F25" s="27"/>
      <c r="G25" s="27"/>
      <c r="H25" s="399" t="s">
        <v>1322</v>
      </c>
      <c r="I25" s="69">
        <v>0</v>
      </c>
      <c r="J25" s="69">
        <v>0</v>
      </c>
      <c r="K25" s="69">
        <v>0</v>
      </c>
      <c r="L25" s="69">
        <v>0</v>
      </c>
      <c r="M25" s="69">
        <v>0</v>
      </c>
      <c r="N25" s="69">
        <v>0</v>
      </c>
      <c r="O25" s="69">
        <v>0</v>
      </c>
      <c r="P25" s="69">
        <v>0</v>
      </c>
      <c r="Q25" s="69">
        <v>0</v>
      </c>
      <c r="R25" s="69">
        <v>0</v>
      </c>
      <c r="S25" s="69">
        <v>0</v>
      </c>
      <c r="T25"/>
    </row>
    <row r="26" spans="1:20" s="25" customFormat="1" ht="18.75">
      <c r="C26" s="37"/>
      <c r="D26" s="27"/>
      <c r="E26" s="27"/>
      <c r="F26" s="27"/>
      <c r="G26" s="27"/>
      <c r="H26" s="399" t="s">
        <v>1323</v>
      </c>
      <c r="I26" s="69">
        <v>0</v>
      </c>
      <c r="J26" s="69">
        <v>0</v>
      </c>
      <c r="K26" s="69">
        <v>0</v>
      </c>
      <c r="L26" s="69">
        <v>0</v>
      </c>
      <c r="M26" s="69">
        <v>0</v>
      </c>
      <c r="N26" s="69">
        <v>0</v>
      </c>
      <c r="O26" s="69">
        <v>0</v>
      </c>
      <c r="P26" s="69">
        <v>0</v>
      </c>
      <c r="Q26" s="69">
        <v>0</v>
      </c>
      <c r="R26" s="69">
        <v>0</v>
      </c>
      <c r="S26" s="69">
        <v>0</v>
      </c>
      <c r="T26"/>
    </row>
    <row r="27" spans="1:20" s="25" customFormat="1" ht="15">
      <c r="D27" s="27"/>
      <c r="E27" s="27"/>
      <c r="H27" s="25" t="s">
        <v>68</v>
      </c>
      <c r="I27" s="79">
        <v>0</v>
      </c>
      <c r="J27" s="79">
        <v>0</v>
      </c>
      <c r="K27" s="79">
        <v>0</v>
      </c>
      <c r="L27" s="79">
        <v>0</v>
      </c>
      <c r="M27" s="79">
        <v>0</v>
      </c>
      <c r="N27" s="79">
        <v>0</v>
      </c>
      <c r="O27" s="79">
        <v>0</v>
      </c>
      <c r="P27" s="79">
        <v>0</v>
      </c>
      <c r="Q27" s="79">
        <v>0</v>
      </c>
      <c r="R27" s="79">
        <v>0</v>
      </c>
      <c r="S27" s="79">
        <v>0</v>
      </c>
    </row>
    <row r="28" spans="1:20" s="25" customFormat="1" ht="15">
      <c r="D28" s="27"/>
      <c r="E28" s="27"/>
      <c r="F28" s="27"/>
      <c r="G28" s="27"/>
      <c r="H28" s="27"/>
      <c r="I28" s="403"/>
      <c r="J28" s="27"/>
      <c r="K28" s="27"/>
      <c r="L28" s="27"/>
      <c r="M28" s="27"/>
      <c r="N28" s="27"/>
      <c r="O28" s="27"/>
      <c r="P28" s="27"/>
      <c r="Q28" s="27"/>
      <c r="R28" s="27"/>
      <c r="S28" s="27"/>
    </row>
    <row r="29" spans="1:20" s="25" customFormat="1" ht="15">
      <c r="D29" s="27"/>
      <c r="E29" s="27"/>
      <c r="F29" s="27"/>
      <c r="G29" s="27"/>
      <c r="H29" s="27"/>
      <c r="I29" s="41" t="s">
        <v>52</v>
      </c>
      <c r="J29" s="26"/>
      <c r="K29" s="26"/>
      <c r="L29" s="26"/>
      <c r="M29" s="26"/>
      <c r="N29" s="26"/>
      <c r="O29" s="26"/>
      <c r="P29" s="26"/>
      <c r="Q29" s="26"/>
      <c r="R29" s="26"/>
      <c r="S29" s="26"/>
    </row>
    <row r="30" spans="1:20" s="25" customFormat="1" ht="18.75">
      <c r="D30" s="27"/>
      <c r="E30" s="27"/>
      <c r="F30" s="27"/>
      <c r="G30" s="27"/>
      <c r="H30" s="399" t="s">
        <v>60</v>
      </c>
      <c r="I30" s="47">
        <v>361430</v>
      </c>
      <c r="J30" s="47">
        <v>804764.44699401991</v>
      </c>
      <c r="K30" s="47">
        <v>604084.52164584876</v>
      </c>
      <c r="L30" s="47">
        <v>658239.71488259523</v>
      </c>
      <c r="M30" s="47">
        <v>193142.31611222381</v>
      </c>
      <c r="N30" s="47">
        <v>3053890.269782166</v>
      </c>
      <c r="O30" s="47">
        <v>278277.9722442046</v>
      </c>
      <c r="P30" s="47">
        <v>1015380.3153183395</v>
      </c>
      <c r="Q30" s="47">
        <v>713560.62569114403</v>
      </c>
      <c r="R30" s="47">
        <v>190573.16151281417</v>
      </c>
      <c r="S30" s="47">
        <v>588731.38495617069</v>
      </c>
    </row>
    <row r="31" spans="1:20" s="25" customFormat="1" ht="18.75">
      <c r="A31" s="27"/>
      <c r="B31" s="27"/>
      <c r="C31" s="27"/>
      <c r="D31" s="27"/>
      <c r="E31" s="27"/>
      <c r="F31" s="27"/>
      <c r="G31" s="27"/>
      <c r="H31" s="399" t="s">
        <v>1329</v>
      </c>
      <c r="I31" s="42">
        <v>0</v>
      </c>
      <c r="J31" s="42">
        <v>0</v>
      </c>
      <c r="K31" s="42">
        <v>0</v>
      </c>
      <c r="L31" s="42">
        <v>0</v>
      </c>
      <c r="M31" s="42">
        <v>0</v>
      </c>
      <c r="N31" s="42">
        <v>0</v>
      </c>
      <c r="O31" s="42">
        <v>0</v>
      </c>
      <c r="P31" s="42">
        <v>0</v>
      </c>
      <c r="Q31" s="42">
        <v>0</v>
      </c>
      <c r="R31" s="42">
        <v>0</v>
      </c>
      <c r="S31" s="42">
        <v>0</v>
      </c>
    </row>
    <row r="32" spans="1:20" s="25" customFormat="1" ht="18.75">
      <c r="A32" s="27"/>
      <c r="B32" s="27"/>
      <c r="C32" s="27"/>
      <c r="D32" s="27"/>
      <c r="E32" s="27"/>
      <c r="F32" s="27"/>
      <c r="G32" s="27"/>
      <c r="H32" s="399" t="s">
        <v>1330</v>
      </c>
      <c r="I32" s="42">
        <v>0</v>
      </c>
      <c r="J32" s="42">
        <v>0</v>
      </c>
      <c r="K32" s="42">
        <v>0</v>
      </c>
      <c r="L32" s="42">
        <v>0</v>
      </c>
      <c r="M32" s="42">
        <v>0</v>
      </c>
      <c r="N32" s="42">
        <v>0</v>
      </c>
      <c r="O32" s="42">
        <v>0</v>
      </c>
      <c r="P32" s="42">
        <v>0</v>
      </c>
      <c r="Q32" s="42">
        <v>0</v>
      </c>
      <c r="R32" s="42">
        <v>0</v>
      </c>
      <c r="S32" s="42">
        <v>0</v>
      </c>
    </row>
    <row r="33" spans="1:19" s="25" customFormat="1" ht="15">
      <c r="A33" s="37"/>
      <c r="B33" s="37"/>
      <c r="C33" s="37"/>
      <c r="D33" s="27"/>
      <c r="E33" s="27"/>
      <c r="F33" s="27"/>
      <c r="G33" s="27"/>
      <c r="H33" s="27" t="s">
        <v>1144</v>
      </c>
      <c r="I33" s="404">
        <v>361430</v>
      </c>
      <c r="J33" s="404">
        <v>804764.44699401991</v>
      </c>
      <c r="K33" s="404">
        <v>604084.52164584876</v>
      </c>
      <c r="L33" s="404">
        <v>658239.71488259523</v>
      </c>
      <c r="M33" s="404">
        <v>193142.31611222381</v>
      </c>
      <c r="N33" s="404">
        <v>3053890.269782166</v>
      </c>
      <c r="O33" s="404">
        <v>278277.9722442046</v>
      </c>
      <c r="P33" s="404">
        <v>1015380.3153183395</v>
      </c>
      <c r="Q33" s="404">
        <v>713560.62569114403</v>
      </c>
      <c r="R33" s="404">
        <v>190573.16151281417</v>
      </c>
      <c r="S33" s="404">
        <v>588731.38495617069</v>
      </c>
    </row>
    <row r="35" spans="1:19" s="25" customFormat="1" ht="15">
      <c r="A35" s="37"/>
      <c r="B35" s="37"/>
      <c r="C35" s="37"/>
      <c r="D35" s="27"/>
      <c r="E35" s="27"/>
      <c r="F35" s="27"/>
      <c r="G35" s="27"/>
      <c r="H35" s="27"/>
      <c r="I35" s="41" t="s">
        <v>33</v>
      </c>
      <c r="J35" s="404"/>
      <c r="K35" s="404"/>
      <c r="L35" s="404"/>
      <c r="M35" s="404"/>
      <c r="N35" s="404"/>
      <c r="O35" s="404"/>
      <c r="P35" s="48"/>
      <c r="Q35" s="48"/>
      <c r="R35" s="48"/>
      <c r="S35" s="48"/>
    </row>
    <row r="36" spans="1:19" s="25" customFormat="1" ht="15">
      <c r="A36" s="37"/>
      <c r="B36" s="37"/>
      <c r="C36" s="37"/>
      <c r="D36" s="27"/>
      <c r="E36" s="27"/>
      <c r="F36" s="27"/>
      <c r="G36" s="27"/>
      <c r="H36" s="27"/>
      <c r="I36" s="49">
        <v>463570</v>
      </c>
      <c r="J36" s="49">
        <v>446305.55300598009</v>
      </c>
      <c r="K36" s="49">
        <v>669096.03136013134</v>
      </c>
      <c r="L36" s="49">
        <v>879075.06647753599</v>
      </c>
      <c r="M36" s="49">
        <v>1597562.4378653122</v>
      </c>
      <c r="N36" s="49">
        <v>-499116.66004185379</v>
      </c>
      <c r="O36" s="49">
        <v>227677.09818269161</v>
      </c>
      <c r="P36" s="49">
        <v>267622.09985653963</v>
      </c>
      <c r="Q36" s="49">
        <v>662153.05700719263</v>
      </c>
      <c r="R36" s="49">
        <v>1635076.0574782654</v>
      </c>
      <c r="S36" s="49">
        <v>2268015.6426051762</v>
      </c>
    </row>
    <row r="38" spans="1:19" ht="18.75">
      <c r="I38" s="836" t="s">
        <v>1143</v>
      </c>
    </row>
    <row r="39" spans="1:19" s="25" customFormat="1" ht="18.75">
      <c r="A39" s="27"/>
      <c r="B39" s="27"/>
      <c r="C39" s="27"/>
      <c r="D39" s="27"/>
      <c r="E39" s="27"/>
      <c r="F39" s="27"/>
      <c r="G39" s="27"/>
      <c r="H39" s="399" t="s">
        <v>1324</v>
      </c>
      <c r="I39" s="87">
        <v>0</v>
      </c>
      <c r="J39" s="87">
        <v>0</v>
      </c>
      <c r="K39" s="87">
        <v>0</v>
      </c>
      <c r="L39" s="87">
        <v>0</v>
      </c>
      <c r="M39" s="87">
        <v>0</v>
      </c>
      <c r="N39" s="87">
        <v>0</v>
      </c>
      <c r="O39" s="87">
        <v>0</v>
      </c>
      <c r="P39" s="87">
        <v>0</v>
      </c>
      <c r="Q39" s="87">
        <v>0</v>
      </c>
      <c r="R39" s="87">
        <v>0</v>
      </c>
      <c r="S39" s="87">
        <v>0</v>
      </c>
    </row>
    <row r="40" spans="1:19" s="25" customFormat="1" ht="18.75">
      <c r="A40" s="27"/>
      <c r="B40" s="27"/>
      <c r="C40" s="27"/>
      <c r="D40" s="27"/>
      <c r="E40" s="27"/>
      <c r="F40" s="27"/>
      <c r="G40" s="27"/>
      <c r="H40" s="399" t="s">
        <v>1325</v>
      </c>
      <c r="I40" s="87">
        <v>0</v>
      </c>
      <c r="J40" s="87">
        <v>0</v>
      </c>
      <c r="K40" s="87">
        <v>0</v>
      </c>
      <c r="L40" s="87">
        <v>0</v>
      </c>
      <c r="M40" s="87">
        <v>0</v>
      </c>
      <c r="N40" s="87">
        <v>0</v>
      </c>
      <c r="O40" s="87">
        <v>0</v>
      </c>
      <c r="P40" s="87">
        <v>0</v>
      </c>
      <c r="Q40" s="87">
        <v>0</v>
      </c>
      <c r="R40" s="87">
        <v>0</v>
      </c>
      <c r="S40" s="87">
        <v>0</v>
      </c>
    </row>
    <row r="41" spans="1:19" s="25" customFormat="1">
      <c r="A41" s="37"/>
      <c r="B41" s="120"/>
      <c r="C41" s="37"/>
      <c r="D41" s="39"/>
      <c r="E41" s="39"/>
      <c r="F41" s="39"/>
      <c r="G41" s="27"/>
      <c r="H41" s="27"/>
      <c r="I41" s="27"/>
      <c r="J41" s="27"/>
      <c r="K41" s="27"/>
      <c r="L41" s="27"/>
      <c r="M41" s="27"/>
      <c r="N41" s="27"/>
      <c r="O41" s="27"/>
      <c r="P41" s="27"/>
      <c r="Q41" s="27"/>
      <c r="R41" s="27"/>
      <c r="S41" s="27"/>
    </row>
    <row r="42" spans="1:19" s="25" customFormat="1" ht="15">
      <c r="A42" s="27"/>
      <c r="B42" s="50"/>
      <c r="C42" s="50"/>
      <c r="D42" s="50"/>
      <c r="E42" s="50"/>
      <c r="F42" s="39"/>
      <c r="G42" s="51" t="s">
        <v>34</v>
      </c>
      <c r="H42" s="51" t="s">
        <v>35</v>
      </c>
      <c r="I42" s="50"/>
      <c r="J42" s="50"/>
      <c r="K42" s="50"/>
      <c r="L42" s="27"/>
      <c r="M42" s="27"/>
      <c r="N42" s="27"/>
      <c r="O42" s="27"/>
      <c r="P42" s="27"/>
      <c r="Q42" s="27"/>
      <c r="R42" s="27"/>
      <c r="S42" s="27"/>
    </row>
    <row r="43" spans="1:19" s="25" customFormat="1">
      <c r="A43"/>
      <c r="B43" s="52" t="s">
        <v>61</v>
      </c>
      <c r="C43" s="51" t="s">
        <v>62</v>
      </c>
      <c r="D43" s="51" t="s">
        <v>40</v>
      </c>
      <c r="E43" s="51" t="s">
        <v>41</v>
      </c>
      <c r="F43" s="51" t="s">
        <v>63</v>
      </c>
      <c r="G43" s="51" t="s">
        <v>42</v>
      </c>
      <c r="H43" s="51" t="s">
        <v>43</v>
      </c>
      <c r="I43" s="53">
        <v>2024</v>
      </c>
      <c r="J43" s="53">
        <v>2025</v>
      </c>
      <c r="K43" s="53">
        <v>2026</v>
      </c>
      <c r="L43" s="53">
        <v>2027</v>
      </c>
      <c r="M43" s="53">
        <v>2028</v>
      </c>
      <c r="N43" s="53">
        <v>2029</v>
      </c>
      <c r="O43" s="53">
        <v>2030</v>
      </c>
      <c r="P43" s="53">
        <v>2031</v>
      </c>
      <c r="Q43" s="53">
        <v>2032</v>
      </c>
      <c r="R43" s="53">
        <v>2033</v>
      </c>
      <c r="S43" s="53">
        <v>2034</v>
      </c>
    </row>
    <row r="44" spans="1:19" s="25" customFormat="1" ht="4.5" customHeight="1">
      <c r="A44"/>
      <c r="B44" s="55"/>
      <c r="C44" s="55"/>
      <c r="D44" s="55"/>
      <c r="E44" s="55"/>
      <c r="F44" s="55"/>
      <c r="G44" s="55"/>
      <c r="H44" s="55"/>
      <c r="I44" s="39"/>
      <c r="J44" s="39"/>
      <c r="K44" s="27"/>
      <c r="L44" s="27"/>
      <c r="M44" s="27"/>
      <c r="N44" s="27"/>
      <c r="O44" s="27"/>
      <c r="P44" s="27"/>
      <c r="Q44" s="27"/>
      <c r="R44" s="27"/>
      <c r="S44" s="27"/>
    </row>
    <row r="45" spans="1:19" s="25" customFormat="1">
      <c r="A45" t="s">
        <v>572</v>
      </c>
      <c r="B45" s="488"/>
      <c r="C45" s="488" t="s">
        <v>583</v>
      </c>
      <c r="D45" s="487">
        <v>10000</v>
      </c>
      <c r="E45" s="101">
        <v>2022</v>
      </c>
      <c r="F45" s="200">
        <v>1</v>
      </c>
      <c r="G45" s="489">
        <v>0.05</v>
      </c>
      <c r="H45" s="490"/>
      <c r="I45" s="38">
        <v>11025</v>
      </c>
      <c r="J45" s="38">
        <v>11576.250000000002</v>
      </c>
      <c r="K45" s="38">
        <v>12155.0625</v>
      </c>
      <c r="L45" s="38">
        <v>12762.815625000001</v>
      </c>
      <c r="M45" s="38">
        <v>13400.956406249999</v>
      </c>
      <c r="N45" s="38">
        <v>14071.004226562502</v>
      </c>
      <c r="O45" s="38">
        <v>14774.554437890625</v>
      </c>
      <c r="P45" s="38">
        <v>15513.282159785158</v>
      </c>
      <c r="Q45" s="38">
        <v>16288.946267774416</v>
      </c>
      <c r="R45" s="38">
        <v>17103.393581163138</v>
      </c>
      <c r="S45" s="38">
        <v>17958.563260221294</v>
      </c>
    </row>
    <row r="46" spans="1:19" s="25" customFormat="1">
      <c r="A46" t="s">
        <v>572</v>
      </c>
      <c r="B46" s="488"/>
      <c r="C46" s="488" t="s">
        <v>584</v>
      </c>
      <c r="D46" s="487">
        <v>12042</v>
      </c>
      <c r="E46" s="101">
        <v>2021</v>
      </c>
      <c r="F46" s="200">
        <v>10</v>
      </c>
      <c r="G46" s="489">
        <v>0.05</v>
      </c>
      <c r="H46" s="490"/>
      <c r="I46" s="38">
        <v>0</v>
      </c>
      <c r="J46" s="38">
        <v>0</v>
      </c>
      <c r="K46" s="38">
        <v>0</v>
      </c>
      <c r="L46" s="38">
        <v>0</v>
      </c>
      <c r="M46" s="38">
        <v>0</v>
      </c>
      <c r="N46" s="38">
        <v>0</v>
      </c>
      <c r="O46" s="38">
        <v>0</v>
      </c>
      <c r="P46" s="38">
        <v>19615.149095653953</v>
      </c>
      <c r="Q46" s="38">
        <v>0</v>
      </c>
      <c r="R46" s="38">
        <v>0</v>
      </c>
      <c r="S46" s="38">
        <v>0</v>
      </c>
    </row>
    <row r="47" spans="1:19" s="25" customFormat="1">
      <c r="A47" t="s">
        <v>572</v>
      </c>
      <c r="B47" s="488"/>
      <c r="C47" s="488" t="s">
        <v>585</v>
      </c>
      <c r="D47" s="487">
        <v>13167</v>
      </c>
      <c r="E47" s="101">
        <v>2021</v>
      </c>
      <c r="F47" s="200">
        <v>10</v>
      </c>
      <c r="G47" s="489">
        <v>0.05</v>
      </c>
      <c r="H47" s="490"/>
      <c r="I47" s="38">
        <v>0</v>
      </c>
      <c r="J47" s="38">
        <v>0</v>
      </c>
      <c r="K47" s="38">
        <v>0</v>
      </c>
      <c r="L47" s="38">
        <v>0</v>
      </c>
      <c r="M47" s="38">
        <v>0</v>
      </c>
      <c r="N47" s="38">
        <v>0</v>
      </c>
      <c r="O47" s="38">
        <v>0</v>
      </c>
      <c r="P47" s="38">
        <v>21447.655550778574</v>
      </c>
      <c r="Q47" s="38">
        <v>0</v>
      </c>
      <c r="R47" s="38">
        <v>0</v>
      </c>
      <c r="S47" s="38">
        <v>0</v>
      </c>
    </row>
    <row r="48" spans="1:19" s="25" customFormat="1">
      <c r="A48" t="s">
        <v>572</v>
      </c>
      <c r="B48" s="488"/>
      <c r="C48" s="488" t="s">
        <v>586</v>
      </c>
      <c r="D48" s="487">
        <v>9342</v>
      </c>
      <c r="E48" s="101">
        <v>2021</v>
      </c>
      <c r="F48" s="200">
        <v>10</v>
      </c>
      <c r="G48" s="489">
        <v>0.05</v>
      </c>
      <c r="H48" s="490"/>
      <c r="I48" s="38">
        <v>0</v>
      </c>
      <c r="J48" s="38">
        <v>0</v>
      </c>
      <c r="K48" s="38">
        <v>0</v>
      </c>
      <c r="L48" s="38">
        <v>0</v>
      </c>
      <c r="M48" s="38">
        <v>0</v>
      </c>
      <c r="N48" s="38">
        <v>0</v>
      </c>
      <c r="O48" s="38">
        <v>0</v>
      </c>
      <c r="P48" s="38">
        <v>15217.13360335486</v>
      </c>
      <c r="Q48" s="38">
        <v>0</v>
      </c>
      <c r="R48" s="38">
        <v>0</v>
      </c>
      <c r="S48" s="38">
        <v>0</v>
      </c>
    </row>
    <row r="49" spans="1:19" s="25" customFormat="1">
      <c r="A49" t="s">
        <v>572</v>
      </c>
      <c r="B49" s="488"/>
      <c r="C49" s="488" t="s">
        <v>585</v>
      </c>
      <c r="D49" s="487">
        <v>13167</v>
      </c>
      <c r="E49" s="101">
        <v>2020</v>
      </c>
      <c r="F49" s="200">
        <v>10</v>
      </c>
      <c r="G49" s="489">
        <v>0.05</v>
      </c>
      <c r="H49" s="490"/>
      <c r="I49" s="38">
        <v>0</v>
      </c>
      <c r="J49" s="38">
        <v>0</v>
      </c>
      <c r="K49" s="38">
        <v>0</v>
      </c>
      <c r="L49" s="38">
        <v>0</v>
      </c>
      <c r="M49" s="38">
        <v>0</v>
      </c>
      <c r="N49" s="38">
        <v>0</v>
      </c>
      <c r="O49" s="38">
        <v>21447.655550778574</v>
      </c>
      <c r="P49" s="38">
        <v>0</v>
      </c>
      <c r="Q49" s="38">
        <v>0</v>
      </c>
      <c r="R49" s="38">
        <v>0</v>
      </c>
      <c r="S49" s="38">
        <v>0</v>
      </c>
    </row>
    <row r="50" spans="1:19" s="25" customFormat="1">
      <c r="A50" t="s">
        <v>572</v>
      </c>
      <c r="B50" s="488"/>
      <c r="C50" s="488" t="s">
        <v>587</v>
      </c>
      <c r="D50" s="487">
        <v>42884</v>
      </c>
      <c r="E50" s="101">
        <v>2021</v>
      </c>
      <c r="F50" s="200">
        <v>10</v>
      </c>
      <c r="G50" s="489">
        <v>0.05</v>
      </c>
      <c r="H50" s="490"/>
      <c r="I50" s="38">
        <v>0</v>
      </c>
      <c r="J50" s="38">
        <v>0</v>
      </c>
      <c r="K50" s="38">
        <v>0</v>
      </c>
      <c r="L50" s="38">
        <v>0</v>
      </c>
      <c r="M50" s="38">
        <v>0</v>
      </c>
      <c r="N50" s="38">
        <v>0</v>
      </c>
      <c r="O50" s="38">
        <v>0</v>
      </c>
      <c r="P50" s="38">
        <v>69853.517174723806</v>
      </c>
      <c r="Q50" s="38">
        <v>0</v>
      </c>
      <c r="R50" s="38">
        <v>0</v>
      </c>
      <c r="S50" s="38">
        <v>0</v>
      </c>
    </row>
    <row r="51" spans="1:19" s="25" customFormat="1">
      <c r="A51" t="s">
        <v>572</v>
      </c>
      <c r="B51" s="488"/>
      <c r="C51" s="488" t="s">
        <v>587</v>
      </c>
      <c r="D51" s="487">
        <v>29756</v>
      </c>
      <c r="E51" s="101">
        <v>2020</v>
      </c>
      <c r="F51" s="200">
        <v>10</v>
      </c>
      <c r="G51" s="489">
        <v>0.05</v>
      </c>
      <c r="H51" s="490"/>
      <c r="I51" s="38">
        <v>0</v>
      </c>
      <c r="J51" s="38">
        <v>0</v>
      </c>
      <c r="K51" s="38">
        <v>0</v>
      </c>
      <c r="L51" s="38">
        <v>0</v>
      </c>
      <c r="M51" s="38">
        <v>0</v>
      </c>
      <c r="N51" s="38">
        <v>0</v>
      </c>
      <c r="O51" s="38">
        <v>48469.388514389553</v>
      </c>
      <c r="P51" s="38">
        <v>0</v>
      </c>
      <c r="Q51" s="38">
        <v>0</v>
      </c>
      <c r="R51" s="38">
        <v>0</v>
      </c>
      <c r="S51" s="38">
        <v>0</v>
      </c>
    </row>
    <row r="52" spans="1:19" s="25" customFormat="1">
      <c r="A52" t="s">
        <v>572</v>
      </c>
      <c r="B52" s="488"/>
      <c r="C52" s="488" t="s">
        <v>587</v>
      </c>
      <c r="D52" s="487">
        <v>42884</v>
      </c>
      <c r="E52" s="101">
        <v>2018</v>
      </c>
      <c r="F52" s="200">
        <v>10</v>
      </c>
      <c r="G52" s="489">
        <v>0.05</v>
      </c>
      <c r="H52" s="490"/>
      <c r="I52" s="38">
        <v>0</v>
      </c>
      <c r="J52" s="38">
        <v>0</v>
      </c>
      <c r="K52" s="38">
        <v>0</v>
      </c>
      <c r="L52" s="38">
        <v>0</v>
      </c>
      <c r="M52" s="38">
        <v>69853.517174723806</v>
      </c>
      <c r="N52" s="38">
        <v>0</v>
      </c>
      <c r="O52" s="38">
        <v>0</v>
      </c>
      <c r="P52" s="38">
        <v>0</v>
      </c>
      <c r="Q52" s="38">
        <v>0</v>
      </c>
      <c r="R52" s="38">
        <v>0</v>
      </c>
      <c r="S52" s="38">
        <v>0</v>
      </c>
    </row>
    <row r="53" spans="1:19" s="25" customFormat="1">
      <c r="A53" t="s">
        <v>572</v>
      </c>
      <c r="B53" s="488"/>
      <c r="C53" s="488" t="s">
        <v>587</v>
      </c>
      <c r="D53" s="487">
        <v>23630</v>
      </c>
      <c r="E53" s="101">
        <v>2015</v>
      </c>
      <c r="F53" s="200">
        <v>10</v>
      </c>
      <c r="G53" s="489">
        <v>0.05</v>
      </c>
      <c r="H53" s="490"/>
      <c r="I53" s="38">
        <v>0</v>
      </c>
      <c r="J53" s="38">
        <v>38490.780030750946</v>
      </c>
      <c r="K53" s="38">
        <v>0</v>
      </c>
      <c r="L53" s="38">
        <v>0</v>
      </c>
      <c r="M53" s="38">
        <v>0</v>
      </c>
      <c r="N53" s="38">
        <v>0</v>
      </c>
      <c r="O53" s="38">
        <v>0</v>
      </c>
      <c r="P53" s="38">
        <v>0</v>
      </c>
      <c r="Q53" s="38">
        <v>0</v>
      </c>
      <c r="R53" s="38">
        <v>0</v>
      </c>
      <c r="S53" s="38">
        <v>0</v>
      </c>
    </row>
    <row r="54" spans="1:19" s="25" customFormat="1">
      <c r="A54" t="s">
        <v>572</v>
      </c>
      <c r="B54" s="488"/>
      <c r="C54" s="488" t="s">
        <v>587</v>
      </c>
      <c r="D54" s="487">
        <v>13128</v>
      </c>
      <c r="E54" s="101">
        <v>2007</v>
      </c>
      <c r="F54" s="200">
        <v>10</v>
      </c>
      <c r="G54" s="489">
        <v>0.05</v>
      </c>
      <c r="H54" s="490"/>
      <c r="I54" s="38">
        <v>0</v>
      </c>
      <c r="J54" s="38">
        <v>0</v>
      </c>
      <c r="K54" s="38">
        <v>0</v>
      </c>
      <c r="L54" s="38">
        <v>34832.492273135955</v>
      </c>
      <c r="M54" s="38">
        <v>0</v>
      </c>
      <c r="N54" s="38">
        <v>0</v>
      </c>
      <c r="O54" s="38">
        <v>0</v>
      </c>
      <c r="P54" s="38">
        <v>0</v>
      </c>
      <c r="Q54" s="38">
        <v>0</v>
      </c>
      <c r="R54" s="38">
        <v>0</v>
      </c>
      <c r="S54" s="38">
        <v>0</v>
      </c>
    </row>
    <row r="55" spans="1:19" s="25" customFormat="1">
      <c r="A55" t="s">
        <v>572</v>
      </c>
      <c r="B55" s="488"/>
      <c r="C55" s="488" t="s">
        <v>588</v>
      </c>
      <c r="D55" s="487">
        <v>18400</v>
      </c>
      <c r="E55" s="101">
        <v>2007</v>
      </c>
      <c r="F55" s="200">
        <v>10</v>
      </c>
      <c r="G55" s="489">
        <v>0.05</v>
      </c>
      <c r="H55" s="490"/>
      <c r="I55" s="38">
        <v>0</v>
      </c>
      <c r="J55" s="38">
        <v>0</v>
      </c>
      <c r="K55" s="38">
        <v>0</v>
      </c>
      <c r="L55" s="38">
        <v>48820.677774657343</v>
      </c>
      <c r="M55" s="38">
        <v>0</v>
      </c>
      <c r="N55" s="38">
        <v>0</v>
      </c>
      <c r="O55" s="38">
        <v>0</v>
      </c>
      <c r="P55" s="38">
        <v>0</v>
      </c>
      <c r="Q55" s="38">
        <v>0</v>
      </c>
      <c r="R55" s="38">
        <v>0</v>
      </c>
      <c r="S55" s="38">
        <v>0</v>
      </c>
    </row>
    <row r="56" spans="1:19" s="25" customFormat="1">
      <c r="A56" t="s">
        <v>572</v>
      </c>
      <c r="B56" s="488"/>
      <c r="C56" s="488" t="s">
        <v>589</v>
      </c>
      <c r="D56" s="487">
        <v>18400</v>
      </c>
      <c r="E56" s="101">
        <v>2009</v>
      </c>
      <c r="F56" s="200">
        <v>10</v>
      </c>
      <c r="G56" s="489">
        <v>0.05</v>
      </c>
      <c r="H56" s="490"/>
      <c r="I56" s="38">
        <v>0</v>
      </c>
      <c r="J56" s="38">
        <v>0</v>
      </c>
      <c r="K56" s="38">
        <v>0</v>
      </c>
      <c r="L56" s="38">
        <v>0</v>
      </c>
      <c r="M56" s="38">
        <v>0</v>
      </c>
      <c r="N56" s="38">
        <v>48820.677774657343</v>
      </c>
      <c r="O56" s="38">
        <v>0</v>
      </c>
      <c r="P56" s="38">
        <v>0</v>
      </c>
      <c r="Q56" s="38">
        <v>0</v>
      </c>
      <c r="R56" s="38">
        <v>0</v>
      </c>
      <c r="S56" s="38">
        <v>0</v>
      </c>
    </row>
    <row r="57" spans="1:19" s="25" customFormat="1">
      <c r="A57" t="s">
        <v>572</v>
      </c>
      <c r="B57" s="488"/>
      <c r="C57" s="488" t="s">
        <v>590</v>
      </c>
      <c r="D57" s="487">
        <v>204470</v>
      </c>
      <c r="E57" s="101">
        <v>2016</v>
      </c>
      <c r="F57" s="200">
        <v>10</v>
      </c>
      <c r="G57" s="489">
        <v>0.05</v>
      </c>
      <c r="H57" s="490"/>
      <c r="I57" s="38">
        <v>0</v>
      </c>
      <c r="J57" s="38">
        <v>0</v>
      </c>
      <c r="K57" s="38">
        <v>333060.08433718345</v>
      </c>
      <c r="L57" s="38">
        <v>0</v>
      </c>
      <c r="M57" s="38">
        <v>0</v>
      </c>
      <c r="N57" s="38">
        <v>0</v>
      </c>
      <c r="O57" s="38">
        <v>0</v>
      </c>
      <c r="P57" s="38">
        <v>0</v>
      </c>
      <c r="Q57" s="38">
        <v>0</v>
      </c>
      <c r="R57" s="38">
        <v>0</v>
      </c>
      <c r="S57" s="38">
        <v>0</v>
      </c>
    </row>
    <row r="58" spans="1:19" s="25" customFormat="1">
      <c r="A58" t="s">
        <v>572</v>
      </c>
      <c r="B58" s="488"/>
      <c r="C58" s="488" t="s">
        <v>591</v>
      </c>
      <c r="D58" s="487">
        <v>58450</v>
      </c>
      <c r="E58" s="101">
        <v>2016</v>
      </c>
      <c r="F58" s="200">
        <v>15</v>
      </c>
      <c r="G58" s="489">
        <v>0.05</v>
      </c>
      <c r="H58" s="490"/>
      <c r="I58" s="38">
        <v>0</v>
      </c>
      <c r="J58" s="38">
        <v>0</v>
      </c>
      <c r="K58" s="38">
        <v>0</v>
      </c>
      <c r="L58" s="38">
        <v>0</v>
      </c>
      <c r="M58" s="38">
        <v>0</v>
      </c>
      <c r="N58" s="38">
        <v>0</v>
      </c>
      <c r="O58" s="38">
        <v>0</v>
      </c>
      <c r="P58" s="38">
        <v>121513.35208659446</v>
      </c>
      <c r="Q58" s="38">
        <v>0</v>
      </c>
      <c r="R58" s="38">
        <v>0</v>
      </c>
      <c r="S58" s="38">
        <v>0</v>
      </c>
    </row>
    <row r="59" spans="1:19" s="25" customFormat="1">
      <c r="A59" t="s">
        <v>572</v>
      </c>
      <c r="B59" s="488"/>
      <c r="C59" s="488" t="s">
        <v>592</v>
      </c>
      <c r="D59" s="487">
        <v>8400</v>
      </c>
      <c r="E59" s="101">
        <v>2019</v>
      </c>
      <c r="F59" s="200">
        <v>10</v>
      </c>
      <c r="G59" s="489">
        <v>0.05</v>
      </c>
      <c r="H59" s="490"/>
      <c r="I59" s="38">
        <v>0</v>
      </c>
      <c r="J59" s="38">
        <v>0</v>
      </c>
      <c r="K59" s="38">
        <v>0</v>
      </c>
      <c r="L59" s="38">
        <v>0</v>
      </c>
      <c r="M59" s="38">
        <v>0</v>
      </c>
      <c r="N59" s="38">
        <v>13682.714864930509</v>
      </c>
      <c r="O59" s="38">
        <v>0</v>
      </c>
      <c r="P59" s="38">
        <v>0</v>
      </c>
      <c r="Q59" s="38">
        <v>0</v>
      </c>
      <c r="R59" s="38">
        <v>0</v>
      </c>
      <c r="S59" s="38">
        <v>0</v>
      </c>
    </row>
    <row r="60" spans="1:19" s="25" customFormat="1">
      <c r="A60" t="s">
        <v>572</v>
      </c>
      <c r="B60" s="488"/>
      <c r="C60" s="488" t="s">
        <v>593</v>
      </c>
      <c r="D60" s="487">
        <v>35000</v>
      </c>
      <c r="E60" s="101">
        <v>2021</v>
      </c>
      <c r="F60" s="200">
        <v>10</v>
      </c>
      <c r="G60" s="489">
        <v>0.05</v>
      </c>
      <c r="H60" s="490"/>
      <c r="I60" s="38">
        <v>0</v>
      </c>
      <c r="J60" s="38">
        <v>0</v>
      </c>
      <c r="K60" s="38">
        <v>0</v>
      </c>
      <c r="L60" s="38">
        <v>0</v>
      </c>
      <c r="M60" s="38">
        <v>0</v>
      </c>
      <c r="N60" s="38">
        <v>0</v>
      </c>
      <c r="O60" s="38">
        <v>0</v>
      </c>
      <c r="P60" s="38">
        <v>57011.311937210456</v>
      </c>
      <c r="Q60" s="38">
        <v>0</v>
      </c>
      <c r="R60" s="38">
        <v>0</v>
      </c>
      <c r="S60" s="38">
        <v>0</v>
      </c>
    </row>
    <row r="61" spans="1:19" s="25" customFormat="1">
      <c r="A61" t="s">
        <v>572</v>
      </c>
      <c r="B61" s="488"/>
      <c r="C61" s="488" t="s">
        <v>593</v>
      </c>
      <c r="D61" s="487">
        <v>14317</v>
      </c>
      <c r="E61" s="101">
        <v>2015</v>
      </c>
      <c r="F61" s="200">
        <v>10</v>
      </c>
      <c r="G61" s="489">
        <v>0.05</v>
      </c>
      <c r="H61" s="490"/>
      <c r="I61" s="38">
        <v>0</v>
      </c>
      <c r="J61" s="38">
        <v>23320.884371572633</v>
      </c>
      <c r="K61" s="38">
        <v>0</v>
      </c>
      <c r="L61" s="38">
        <v>0</v>
      </c>
      <c r="M61" s="38">
        <v>0</v>
      </c>
      <c r="N61" s="38">
        <v>0</v>
      </c>
      <c r="O61" s="38">
        <v>0</v>
      </c>
      <c r="P61" s="38">
        <v>0</v>
      </c>
      <c r="Q61" s="38">
        <v>0</v>
      </c>
      <c r="R61" s="38">
        <v>0</v>
      </c>
      <c r="S61" s="38">
        <v>0</v>
      </c>
    </row>
    <row r="62" spans="1:19" s="25" customFormat="1">
      <c r="A62" t="s">
        <v>572</v>
      </c>
      <c r="B62" s="488"/>
      <c r="C62" s="488" t="s">
        <v>593</v>
      </c>
      <c r="D62" s="487">
        <v>11603</v>
      </c>
      <c r="E62" s="101">
        <v>2019</v>
      </c>
      <c r="F62" s="200">
        <v>10</v>
      </c>
      <c r="G62" s="489">
        <v>0.05</v>
      </c>
      <c r="H62" s="490"/>
      <c r="I62" s="38">
        <v>0</v>
      </c>
      <c r="J62" s="38">
        <v>0</v>
      </c>
      <c r="K62" s="38">
        <v>0</v>
      </c>
      <c r="L62" s="38">
        <v>0</v>
      </c>
      <c r="M62" s="38">
        <v>0</v>
      </c>
      <c r="N62" s="38">
        <v>18900.064354498656</v>
      </c>
      <c r="O62" s="38">
        <v>0</v>
      </c>
      <c r="P62" s="38">
        <v>0</v>
      </c>
      <c r="Q62" s="38">
        <v>0</v>
      </c>
      <c r="R62" s="38">
        <v>0</v>
      </c>
      <c r="S62" s="38">
        <v>0</v>
      </c>
    </row>
    <row r="63" spans="1:19" s="25" customFormat="1">
      <c r="A63" t="s">
        <v>572</v>
      </c>
      <c r="B63" s="488"/>
      <c r="C63" s="488" t="s">
        <v>594</v>
      </c>
      <c r="D63" s="487">
        <v>13720</v>
      </c>
      <c r="E63" s="101">
        <v>2015</v>
      </c>
      <c r="F63" s="200">
        <v>10</v>
      </c>
      <c r="G63" s="489">
        <v>0.05</v>
      </c>
      <c r="H63" s="490"/>
      <c r="I63" s="38">
        <v>0</v>
      </c>
      <c r="J63" s="38">
        <v>22348.4342793865</v>
      </c>
      <c r="K63" s="38">
        <v>0</v>
      </c>
      <c r="L63" s="38">
        <v>0</v>
      </c>
      <c r="M63" s="38">
        <v>0</v>
      </c>
      <c r="N63" s="38">
        <v>0</v>
      </c>
      <c r="O63" s="38">
        <v>0</v>
      </c>
      <c r="P63" s="38">
        <v>0</v>
      </c>
      <c r="Q63" s="38">
        <v>0</v>
      </c>
      <c r="R63" s="38">
        <v>0</v>
      </c>
      <c r="S63" s="38">
        <v>0</v>
      </c>
    </row>
    <row r="64" spans="1:19" s="25" customFormat="1">
      <c r="A64" t="s">
        <v>572</v>
      </c>
      <c r="B64" s="488"/>
      <c r="C64" s="488" t="s">
        <v>595</v>
      </c>
      <c r="D64" s="487">
        <v>8765</v>
      </c>
      <c r="E64" s="101">
        <v>2019</v>
      </c>
      <c r="F64" s="200">
        <v>10</v>
      </c>
      <c r="G64" s="489">
        <v>0.05</v>
      </c>
      <c r="H64" s="490"/>
      <c r="I64" s="38">
        <v>0</v>
      </c>
      <c r="J64" s="38">
        <v>0</v>
      </c>
      <c r="K64" s="38">
        <v>0</v>
      </c>
      <c r="L64" s="38">
        <v>0</v>
      </c>
      <c r="M64" s="38">
        <v>0</v>
      </c>
      <c r="N64" s="38">
        <v>14277.261403704275</v>
      </c>
      <c r="O64" s="38">
        <v>0</v>
      </c>
      <c r="P64" s="38">
        <v>0</v>
      </c>
      <c r="Q64" s="38">
        <v>0</v>
      </c>
      <c r="R64" s="38">
        <v>0</v>
      </c>
      <c r="S64" s="38">
        <v>0</v>
      </c>
    </row>
    <row r="65" spans="1:19" s="25" customFormat="1">
      <c r="A65" t="s">
        <v>572</v>
      </c>
      <c r="B65" s="488"/>
      <c r="C65" s="488" t="s">
        <v>596</v>
      </c>
      <c r="D65" s="487">
        <v>12521</v>
      </c>
      <c r="E65" s="101">
        <v>2013</v>
      </c>
      <c r="F65" s="200">
        <v>10</v>
      </c>
      <c r="G65" s="489">
        <v>0.05</v>
      </c>
      <c r="H65" s="490"/>
      <c r="I65" s="38">
        <v>0</v>
      </c>
      <c r="J65" s="38">
        <v>0</v>
      </c>
      <c r="K65" s="38">
        <v>0</v>
      </c>
      <c r="L65" s="38">
        <v>0</v>
      </c>
      <c r="M65" s="38">
        <v>0</v>
      </c>
      <c r="N65" s="38">
        <v>0</v>
      </c>
      <c r="O65" s="38">
        <v>0</v>
      </c>
      <c r="P65" s="38">
        <v>0</v>
      </c>
      <c r="Q65" s="38">
        <v>0</v>
      </c>
      <c r="R65" s="38">
        <v>33221.940566113291</v>
      </c>
      <c r="S65" s="38">
        <v>0</v>
      </c>
    </row>
    <row r="66" spans="1:19" s="25" customFormat="1">
      <c r="A66" t="s">
        <v>572</v>
      </c>
      <c r="B66" s="488"/>
      <c r="C66" s="488" t="s">
        <v>597</v>
      </c>
      <c r="D66" s="487">
        <v>7950</v>
      </c>
      <c r="E66" s="101">
        <v>2015</v>
      </c>
      <c r="F66" s="200">
        <v>10</v>
      </c>
      <c r="G66" s="489">
        <v>0.05</v>
      </c>
      <c r="H66" s="490"/>
      <c r="I66" s="38">
        <v>0</v>
      </c>
      <c r="J66" s="38">
        <v>12949.71228288066</v>
      </c>
      <c r="K66" s="38">
        <v>0</v>
      </c>
      <c r="L66" s="38">
        <v>0</v>
      </c>
      <c r="M66" s="38">
        <v>0</v>
      </c>
      <c r="N66" s="38">
        <v>0</v>
      </c>
      <c r="O66" s="38">
        <v>0</v>
      </c>
      <c r="P66" s="38">
        <v>0</v>
      </c>
      <c r="Q66" s="38">
        <v>0</v>
      </c>
      <c r="R66" s="38">
        <v>0</v>
      </c>
      <c r="S66" s="38">
        <v>0</v>
      </c>
    </row>
    <row r="67" spans="1:19" s="25" customFormat="1">
      <c r="A67" t="s">
        <v>572</v>
      </c>
      <c r="B67" s="795"/>
      <c r="C67" s="488" t="s">
        <v>598</v>
      </c>
      <c r="D67" s="487">
        <v>32500</v>
      </c>
      <c r="E67" s="101">
        <v>2029</v>
      </c>
      <c r="F67" s="200">
        <v>7</v>
      </c>
      <c r="G67" s="489">
        <v>0.05</v>
      </c>
      <c r="H67" s="490"/>
      <c r="I67" s="38">
        <v>0</v>
      </c>
      <c r="J67" s="38">
        <v>0</v>
      </c>
      <c r="K67" s="38">
        <v>0</v>
      </c>
      <c r="L67" s="38">
        <v>0</v>
      </c>
      <c r="M67" s="38">
        <v>0</v>
      </c>
      <c r="N67" s="38">
        <v>32500</v>
      </c>
      <c r="O67" s="38">
        <v>0</v>
      </c>
      <c r="P67" s="38">
        <v>0</v>
      </c>
      <c r="Q67" s="38">
        <v>0</v>
      </c>
      <c r="R67" s="38">
        <v>0</v>
      </c>
      <c r="S67" s="38">
        <v>0</v>
      </c>
    </row>
    <row r="68" spans="1:19" s="25" customFormat="1">
      <c r="A68" t="s">
        <v>572</v>
      </c>
      <c r="B68" s="795"/>
      <c r="C68" s="488" t="s">
        <v>599</v>
      </c>
      <c r="D68" s="487">
        <v>144500</v>
      </c>
      <c r="E68" s="101">
        <v>2029</v>
      </c>
      <c r="F68" s="200">
        <v>7</v>
      </c>
      <c r="G68" s="489">
        <v>0.05</v>
      </c>
      <c r="H68" s="490"/>
      <c r="I68" s="38">
        <v>0</v>
      </c>
      <c r="J68" s="38">
        <v>0</v>
      </c>
      <c r="K68" s="38">
        <v>0</v>
      </c>
      <c r="L68" s="38">
        <v>0</v>
      </c>
      <c r="M68" s="38">
        <v>0</v>
      </c>
      <c r="N68" s="38">
        <v>144500</v>
      </c>
      <c r="O68" s="38">
        <v>0</v>
      </c>
      <c r="P68" s="38">
        <v>0</v>
      </c>
      <c r="Q68" s="38">
        <v>0</v>
      </c>
      <c r="R68" s="38">
        <v>0</v>
      </c>
      <c r="S68" s="38">
        <v>0</v>
      </c>
    </row>
    <row r="69" spans="1:19" s="25" customFormat="1">
      <c r="A69" t="s">
        <v>572</v>
      </c>
      <c r="B69" s="795"/>
      <c r="C69" s="488" t="s">
        <v>600</v>
      </c>
      <c r="D69" s="487">
        <v>328000</v>
      </c>
      <c r="E69" s="101">
        <v>2029</v>
      </c>
      <c r="F69" s="200">
        <v>7</v>
      </c>
      <c r="G69" s="489">
        <v>0.05</v>
      </c>
      <c r="H69" s="490"/>
      <c r="I69" s="38">
        <v>0</v>
      </c>
      <c r="J69" s="38">
        <v>0</v>
      </c>
      <c r="K69" s="38">
        <v>0</v>
      </c>
      <c r="L69" s="38">
        <v>0</v>
      </c>
      <c r="M69" s="38">
        <v>0</v>
      </c>
      <c r="N69" s="38">
        <v>328000</v>
      </c>
      <c r="O69" s="38">
        <v>0</v>
      </c>
      <c r="P69" s="38">
        <v>0</v>
      </c>
      <c r="Q69" s="38">
        <v>0</v>
      </c>
      <c r="R69" s="38">
        <v>0</v>
      </c>
      <c r="S69" s="38">
        <v>0</v>
      </c>
    </row>
    <row r="70" spans="1:19" s="25" customFormat="1">
      <c r="A70" t="s">
        <v>572</v>
      </c>
      <c r="B70" s="488"/>
      <c r="C70" s="488" t="s">
        <v>601</v>
      </c>
      <c r="D70" s="487">
        <v>27300</v>
      </c>
      <c r="E70" s="101">
        <v>2010</v>
      </c>
      <c r="F70" s="200">
        <v>5</v>
      </c>
      <c r="G70" s="489">
        <v>0.05</v>
      </c>
      <c r="H70" s="490"/>
      <c r="I70" s="38">
        <v>0</v>
      </c>
      <c r="J70" s="38">
        <v>56754.73929793034</v>
      </c>
      <c r="K70" s="38">
        <v>0</v>
      </c>
      <c r="L70" s="38">
        <v>0</v>
      </c>
      <c r="M70" s="38">
        <v>0</v>
      </c>
      <c r="N70" s="38">
        <v>0</v>
      </c>
      <c r="O70" s="38">
        <v>72435.027350442688</v>
      </c>
      <c r="P70" s="38">
        <v>0</v>
      </c>
      <c r="Q70" s="38">
        <v>0</v>
      </c>
      <c r="R70" s="38">
        <v>0</v>
      </c>
      <c r="S70" s="38">
        <v>0</v>
      </c>
    </row>
    <row r="71" spans="1:19" s="25" customFormat="1">
      <c r="A71" t="s">
        <v>572</v>
      </c>
      <c r="B71" s="488"/>
      <c r="C71" s="488" t="s">
        <v>619</v>
      </c>
      <c r="D71" s="487">
        <v>17321</v>
      </c>
      <c r="E71" s="101">
        <v>2015</v>
      </c>
      <c r="F71" s="200">
        <v>20</v>
      </c>
      <c r="G71" s="489">
        <v>0.05</v>
      </c>
      <c r="H71" s="490"/>
      <c r="I71" s="38">
        <v>0</v>
      </c>
      <c r="J71" s="38">
        <v>0</v>
      </c>
      <c r="K71" s="38">
        <v>0</v>
      </c>
      <c r="L71" s="38">
        <v>0</v>
      </c>
      <c r="M71" s="38">
        <v>0</v>
      </c>
      <c r="N71" s="38">
        <v>0</v>
      </c>
      <c r="O71" s="38">
        <v>0</v>
      </c>
      <c r="P71" s="38">
        <v>0</v>
      </c>
      <c r="Q71" s="38">
        <v>0</v>
      </c>
      <c r="R71" s="38">
        <v>0</v>
      </c>
      <c r="S71" s="38">
        <v>0</v>
      </c>
    </row>
    <row r="72" spans="1:19" s="25" customFormat="1">
      <c r="A72" t="s">
        <v>572</v>
      </c>
      <c r="B72" s="488"/>
      <c r="C72" s="488" t="s">
        <v>620</v>
      </c>
      <c r="D72" s="487">
        <v>8617</v>
      </c>
      <c r="E72" s="101">
        <v>2020</v>
      </c>
      <c r="F72" s="200">
        <v>20</v>
      </c>
      <c r="G72" s="489">
        <v>0.05</v>
      </c>
      <c r="H72" s="490"/>
      <c r="I72" s="38">
        <v>0</v>
      </c>
      <c r="J72" s="38">
        <v>0</v>
      </c>
      <c r="K72" s="38">
        <v>0</v>
      </c>
      <c r="L72" s="38">
        <v>0</v>
      </c>
      <c r="M72" s="38">
        <v>0</v>
      </c>
      <c r="N72" s="38">
        <v>0</v>
      </c>
      <c r="O72" s="38">
        <v>0</v>
      </c>
      <c r="P72" s="38">
        <v>0</v>
      </c>
      <c r="Q72" s="38">
        <v>0</v>
      </c>
      <c r="R72" s="38">
        <v>0</v>
      </c>
      <c r="S72" s="38">
        <v>0</v>
      </c>
    </row>
    <row r="73" spans="1:19" s="25" customFormat="1">
      <c r="A73" t="s">
        <v>572</v>
      </c>
      <c r="B73" s="488"/>
      <c r="C73" s="488" t="s">
        <v>621</v>
      </c>
      <c r="D73" s="487">
        <v>17839</v>
      </c>
      <c r="E73" s="101">
        <v>2015</v>
      </c>
      <c r="F73" s="200">
        <v>20</v>
      </c>
      <c r="G73" s="489">
        <v>0.05</v>
      </c>
      <c r="H73" s="490"/>
      <c r="I73" s="38">
        <v>0</v>
      </c>
      <c r="J73" s="38">
        <v>0</v>
      </c>
      <c r="K73" s="38">
        <v>0</v>
      </c>
      <c r="L73" s="38">
        <v>0</v>
      </c>
      <c r="M73" s="38">
        <v>0</v>
      </c>
      <c r="N73" s="38">
        <v>0</v>
      </c>
      <c r="O73" s="38">
        <v>0</v>
      </c>
      <c r="P73" s="38">
        <v>0</v>
      </c>
      <c r="Q73" s="38">
        <v>0</v>
      </c>
      <c r="R73" s="38">
        <v>0</v>
      </c>
      <c r="S73" s="38">
        <v>0</v>
      </c>
    </row>
    <row r="74" spans="1:19" s="25" customFormat="1">
      <c r="A74" t="s">
        <v>572</v>
      </c>
      <c r="B74" s="488"/>
      <c r="C74" s="488" t="s">
        <v>622</v>
      </c>
      <c r="D74" s="487">
        <v>32003</v>
      </c>
      <c r="E74" s="101">
        <v>1999</v>
      </c>
      <c r="F74" s="200">
        <v>20</v>
      </c>
      <c r="G74" s="489">
        <v>0.05</v>
      </c>
      <c r="H74" s="490"/>
      <c r="I74" s="38">
        <v>0</v>
      </c>
      <c r="J74" s="38">
        <v>0</v>
      </c>
      <c r="K74" s="38">
        <v>0</v>
      </c>
      <c r="L74" s="38">
        <v>0</v>
      </c>
      <c r="M74" s="38">
        <v>0</v>
      </c>
      <c r="N74" s="38">
        <v>0</v>
      </c>
      <c r="O74" s="38">
        <v>0</v>
      </c>
      <c r="P74" s="38">
        <v>0</v>
      </c>
      <c r="Q74" s="38">
        <v>0</v>
      </c>
      <c r="R74" s="38">
        <v>0</v>
      </c>
      <c r="S74" s="38">
        <v>0</v>
      </c>
    </row>
    <row r="75" spans="1:19" s="25" customFormat="1">
      <c r="A75" t="s">
        <v>572</v>
      </c>
      <c r="B75" s="488"/>
      <c r="C75" s="488" t="s">
        <v>623</v>
      </c>
      <c r="D75" s="487">
        <v>127730</v>
      </c>
      <c r="E75" s="101">
        <v>2020</v>
      </c>
      <c r="F75" s="200">
        <v>20</v>
      </c>
      <c r="G75" s="489">
        <v>0.05</v>
      </c>
      <c r="H75" s="490"/>
      <c r="I75" s="38">
        <v>0</v>
      </c>
      <c r="J75" s="38">
        <v>0</v>
      </c>
      <c r="K75" s="38">
        <v>0</v>
      </c>
      <c r="L75" s="38">
        <v>0</v>
      </c>
      <c r="M75" s="38">
        <v>0</v>
      </c>
      <c r="N75" s="38">
        <v>0</v>
      </c>
      <c r="O75" s="38">
        <v>0</v>
      </c>
      <c r="P75" s="38">
        <v>0</v>
      </c>
      <c r="Q75" s="38">
        <v>0</v>
      </c>
      <c r="R75" s="38">
        <v>0</v>
      </c>
      <c r="S75" s="38">
        <v>0</v>
      </c>
    </row>
    <row r="76" spans="1:19" s="25" customFormat="1">
      <c r="A76" t="s">
        <v>572</v>
      </c>
      <c r="B76" s="488"/>
      <c r="C76" s="488" t="s">
        <v>624</v>
      </c>
      <c r="D76" s="487">
        <v>2022</v>
      </c>
      <c r="E76" s="101">
        <v>2007</v>
      </c>
      <c r="F76" s="200">
        <v>20</v>
      </c>
      <c r="G76" s="489">
        <v>0.05</v>
      </c>
      <c r="H76" s="490"/>
      <c r="I76" s="38">
        <v>0</v>
      </c>
      <c r="J76" s="38">
        <v>0</v>
      </c>
      <c r="K76" s="38">
        <v>0</v>
      </c>
      <c r="L76" s="38">
        <v>5364.9679598020193</v>
      </c>
      <c r="M76" s="38">
        <v>0</v>
      </c>
      <c r="N76" s="38">
        <v>0</v>
      </c>
      <c r="O76" s="38">
        <v>0</v>
      </c>
      <c r="P76" s="38">
        <v>0</v>
      </c>
      <c r="Q76" s="38">
        <v>0</v>
      </c>
      <c r="R76" s="38">
        <v>0</v>
      </c>
      <c r="S76" s="38">
        <v>0</v>
      </c>
    </row>
    <row r="77" spans="1:19" s="25" customFormat="1">
      <c r="A77" t="s">
        <v>572</v>
      </c>
      <c r="B77" s="794"/>
      <c r="C77" s="488" t="s">
        <v>625</v>
      </c>
      <c r="D77" s="487">
        <v>31200</v>
      </c>
      <c r="E77" s="101">
        <v>2020</v>
      </c>
      <c r="F77" s="200">
        <v>20</v>
      </c>
      <c r="G77" s="489">
        <v>0.05</v>
      </c>
      <c r="H77" s="490"/>
      <c r="I77" s="38">
        <v>0</v>
      </c>
      <c r="J77" s="38">
        <v>0</v>
      </c>
      <c r="K77" s="38">
        <v>0</v>
      </c>
      <c r="L77" s="38">
        <v>0</v>
      </c>
      <c r="M77" s="38">
        <v>0</v>
      </c>
      <c r="N77" s="38">
        <v>0</v>
      </c>
      <c r="O77" s="38">
        <v>0</v>
      </c>
      <c r="P77" s="38">
        <v>0</v>
      </c>
      <c r="Q77" s="38">
        <v>0</v>
      </c>
      <c r="R77" s="38">
        <v>0</v>
      </c>
      <c r="S77" s="38">
        <v>0</v>
      </c>
    </row>
    <row r="78" spans="1:19" s="25" customFormat="1">
      <c r="A78" t="s">
        <v>572</v>
      </c>
      <c r="B78" s="488"/>
      <c r="C78" s="488" t="s">
        <v>632</v>
      </c>
      <c r="D78" s="487">
        <v>8661</v>
      </c>
      <c r="E78" s="101">
        <v>2017</v>
      </c>
      <c r="F78" s="200">
        <v>20</v>
      </c>
      <c r="G78" s="489">
        <v>0.05</v>
      </c>
      <c r="H78" s="490"/>
      <c r="I78" s="38">
        <v>0</v>
      </c>
      <c r="J78" s="38">
        <v>0</v>
      </c>
      <c r="K78" s="38">
        <v>0</v>
      </c>
      <c r="L78" s="38">
        <v>0</v>
      </c>
      <c r="M78" s="38">
        <v>0</v>
      </c>
      <c r="N78" s="38">
        <v>0</v>
      </c>
      <c r="O78" s="38">
        <v>0</v>
      </c>
      <c r="P78" s="38">
        <v>0</v>
      </c>
      <c r="Q78" s="38">
        <v>0</v>
      </c>
      <c r="R78" s="38">
        <v>0</v>
      </c>
      <c r="S78" s="38">
        <v>0</v>
      </c>
    </row>
    <row r="79" spans="1:19" s="25" customFormat="1">
      <c r="A79" t="s">
        <v>572</v>
      </c>
      <c r="B79" s="488"/>
      <c r="C79" s="488" t="s">
        <v>633</v>
      </c>
      <c r="D79" s="487">
        <v>63547</v>
      </c>
      <c r="E79" s="101">
        <v>2019</v>
      </c>
      <c r="F79" s="200">
        <v>20</v>
      </c>
      <c r="G79" s="489">
        <v>0.05</v>
      </c>
      <c r="H79" s="490"/>
      <c r="I79" s="38">
        <v>0</v>
      </c>
      <c r="J79" s="38">
        <v>0</v>
      </c>
      <c r="K79" s="38">
        <v>0</v>
      </c>
      <c r="L79" s="38">
        <v>0</v>
      </c>
      <c r="M79" s="38">
        <v>0</v>
      </c>
      <c r="N79" s="38">
        <v>0</v>
      </c>
      <c r="O79" s="38">
        <v>0</v>
      </c>
      <c r="P79" s="38">
        <v>0</v>
      </c>
      <c r="Q79" s="38">
        <v>0</v>
      </c>
      <c r="R79" s="38">
        <v>0</v>
      </c>
      <c r="S79" s="38">
        <v>0</v>
      </c>
    </row>
    <row r="80" spans="1:19" s="25" customFormat="1">
      <c r="A80" t="s">
        <v>572</v>
      </c>
      <c r="B80" s="488"/>
      <c r="C80" s="488" t="s">
        <v>634</v>
      </c>
      <c r="D80" s="487">
        <v>15590</v>
      </c>
      <c r="E80" s="101">
        <v>1995</v>
      </c>
      <c r="F80" s="200">
        <v>20</v>
      </c>
      <c r="G80" s="489">
        <v>0.05</v>
      </c>
      <c r="H80" s="490"/>
      <c r="I80" s="38">
        <v>0</v>
      </c>
      <c r="J80" s="38">
        <v>0</v>
      </c>
      <c r="K80" s="38">
        <v>0</v>
      </c>
      <c r="L80" s="38">
        <v>0</v>
      </c>
      <c r="M80" s="38">
        <v>0</v>
      </c>
      <c r="N80" s="38">
        <v>0</v>
      </c>
      <c r="O80" s="38">
        <v>0</v>
      </c>
      <c r="P80" s="38">
        <v>0</v>
      </c>
      <c r="Q80" s="38">
        <v>0</v>
      </c>
      <c r="R80" s="38">
        <v>0</v>
      </c>
      <c r="S80" s="38">
        <v>0</v>
      </c>
    </row>
    <row r="81" spans="1:19" s="25" customFormat="1">
      <c r="A81" t="s">
        <v>572</v>
      </c>
      <c r="B81" s="488"/>
      <c r="C81" s="488" t="s">
        <v>635</v>
      </c>
      <c r="D81" s="487">
        <v>20103</v>
      </c>
      <c r="E81" s="101">
        <v>2021</v>
      </c>
      <c r="F81" s="200">
        <v>20</v>
      </c>
      <c r="G81" s="489">
        <v>0.05</v>
      </c>
      <c r="H81" s="490"/>
      <c r="I81" s="38">
        <v>0</v>
      </c>
      <c r="J81" s="38">
        <v>0</v>
      </c>
      <c r="K81" s="38">
        <v>0</v>
      </c>
      <c r="L81" s="38">
        <v>0</v>
      </c>
      <c r="M81" s="38">
        <v>0</v>
      </c>
      <c r="N81" s="38">
        <v>0</v>
      </c>
      <c r="O81" s="38">
        <v>0</v>
      </c>
      <c r="P81" s="38">
        <v>0</v>
      </c>
      <c r="Q81" s="38">
        <v>0</v>
      </c>
      <c r="R81" s="38">
        <v>0</v>
      </c>
      <c r="S81" s="38">
        <v>0</v>
      </c>
    </row>
    <row r="82" spans="1:19" s="25" customFormat="1">
      <c r="A82" t="s">
        <v>572</v>
      </c>
      <c r="B82" s="488"/>
      <c r="C82" s="488"/>
      <c r="D82" s="487"/>
      <c r="E82" s="101"/>
      <c r="F82" s="200"/>
      <c r="G82" s="489">
        <v>0.05</v>
      </c>
      <c r="H82" s="490"/>
      <c r="I82" s="38">
        <v>0</v>
      </c>
      <c r="J82" s="38">
        <v>0</v>
      </c>
      <c r="K82" s="38">
        <v>0</v>
      </c>
      <c r="L82" s="38">
        <v>0</v>
      </c>
      <c r="M82" s="38">
        <v>0</v>
      </c>
      <c r="N82" s="38">
        <v>0</v>
      </c>
      <c r="O82" s="38">
        <v>0</v>
      </c>
      <c r="P82" s="38">
        <v>0</v>
      </c>
      <c r="Q82" s="38">
        <v>0</v>
      </c>
      <c r="R82" s="38">
        <v>0</v>
      </c>
      <c r="S82" s="38">
        <v>0</v>
      </c>
    </row>
    <row r="83" spans="1:19" s="25" customFormat="1">
      <c r="A83" t="s">
        <v>572</v>
      </c>
      <c r="B83" s="488"/>
      <c r="C83" s="488"/>
      <c r="D83" s="487"/>
      <c r="E83" s="101"/>
      <c r="F83" s="200"/>
      <c r="G83" s="489">
        <v>0.05</v>
      </c>
      <c r="H83" s="490"/>
      <c r="I83" s="38">
        <v>0</v>
      </c>
      <c r="J83" s="38">
        <v>0</v>
      </c>
      <c r="K83" s="38">
        <v>0</v>
      </c>
      <c r="L83" s="38">
        <v>0</v>
      </c>
      <c r="M83" s="38">
        <v>0</v>
      </c>
      <c r="N83" s="38">
        <v>0</v>
      </c>
      <c r="O83" s="38">
        <v>0</v>
      </c>
      <c r="P83" s="38">
        <v>0</v>
      </c>
      <c r="Q83" s="38">
        <v>0</v>
      </c>
      <c r="R83" s="38">
        <v>0</v>
      </c>
      <c r="S83" s="38">
        <v>0</v>
      </c>
    </row>
    <row r="84" spans="1:19" s="25" customFormat="1">
      <c r="A84" t="s">
        <v>572</v>
      </c>
      <c r="B84" s="488"/>
      <c r="C84" s="488"/>
      <c r="D84" s="487"/>
      <c r="E84" s="101"/>
      <c r="F84" s="200"/>
      <c r="G84" s="489">
        <v>0.05</v>
      </c>
      <c r="H84" s="490"/>
      <c r="I84" s="38">
        <v>0</v>
      </c>
      <c r="J84" s="38">
        <v>0</v>
      </c>
      <c r="K84" s="38">
        <v>0</v>
      </c>
      <c r="L84" s="38">
        <v>0</v>
      </c>
      <c r="M84" s="38">
        <v>0</v>
      </c>
      <c r="N84" s="38">
        <v>0</v>
      </c>
      <c r="O84" s="38">
        <v>0</v>
      </c>
      <c r="P84" s="38">
        <v>0</v>
      </c>
      <c r="Q84" s="38">
        <v>0</v>
      </c>
      <c r="R84" s="38">
        <v>0</v>
      </c>
      <c r="S84" s="38">
        <v>0</v>
      </c>
    </row>
    <row r="85" spans="1:19" s="25" customFormat="1">
      <c r="A85" t="s">
        <v>572</v>
      </c>
      <c r="B85" s="488"/>
      <c r="C85" s="488"/>
      <c r="D85" s="487"/>
      <c r="E85" s="101"/>
      <c r="F85" s="200"/>
      <c r="G85" s="489">
        <v>0.05</v>
      </c>
      <c r="H85" s="490"/>
      <c r="I85" s="38">
        <v>0</v>
      </c>
      <c r="J85" s="38">
        <v>0</v>
      </c>
      <c r="K85" s="38">
        <v>0</v>
      </c>
      <c r="L85" s="38">
        <v>0</v>
      </c>
      <c r="M85" s="38">
        <v>0</v>
      </c>
      <c r="N85" s="38">
        <v>0</v>
      </c>
      <c r="O85" s="38">
        <v>0</v>
      </c>
      <c r="P85" s="38">
        <v>0</v>
      </c>
      <c r="Q85" s="38">
        <v>0</v>
      </c>
      <c r="R85" s="38">
        <v>0</v>
      </c>
      <c r="S85" s="38">
        <v>0</v>
      </c>
    </row>
    <row r="86" spans="1:19" s="25" customFormat="1">
      <c r="A86" t="s">
        <v>572</v>
      </c>
      <c r="B86" s="488"/>
      <c r="C86" s="488"/>
      <c r="D86" s="487"/>
      <c r="E86" s="101"/>
      <c r="F86" s="200"/>
      <c r="G86" s="489">
        <v>0.05</v>
      </c>
      <c r="H86" s="490"/>
      <c r="I86" s="38">
        <v>0</v>
      </c>
      <c r="J86" s="38">
        <v>0</v>
      </c>
      <c r="K86" s="38">
        <v>0</v>
      </c>
      <c r="L86" s="38">
        <v>0</v>
      </c>
      <c r="M86" s="38">
        <v>0</v>
      </c>
      <c r="N86" s="38">
        <v>0</v>
      </c>
      <c r="O86" s="38">
        <v>0</v>
      </c>
      <c r="P86" s="38">
        <v>0</v>
      </c>
      <c r="Q86" s="38">
        <v>0</v>
      </c>
      <c r="R86" s="38">
        <v>0</v>
      </c>
      <c r="S86" s="38">
        <v>0</v>
      </c>
    </row>
    <row r="87" spans="1:19">
      <c r="I87" s="13">
        <v>11025</v>
      </c>
      <c r="J87" s="13">
        <v>165440.80026252108</v>
      </c>
      <c r="K87" s="13">
        <v>345215.14683718345</v>
      </c>
      <c r="L87" s="13">
        <v>101780.95363259531</v>
      </c>
      <c r="M87" s="13">
        <v>83254.473580973805</v>
      </c>
      <c r="N87" s="13">
        <v>614751.72262435325</v>
      </c>
      <c r="O87" s="13">
        <v>157126.62585350143</v>
      </c>
      <c r="P87" s="13">
        <v>320171.40160810127</v>
      </c>
      <c r="Q87" s="13">
        <v>16288.946267774416</v>
      </c>
      <c r="R87" s="13">
        <v>50325.33414727643</v>
      </c>
      <c r="S87" s="13">
        <v>17958.563260221294</v>
      </c>
    </row>
    <row r="88" spans="1:19">
      <c r="I88" s="13"/>
      <c r="J88" s="13"/>
      <c r="K88" s="13"/>
      <c r="L88" s="13"/>
      <c r="M88" s="13"/>
      <c r="N88" s="13"/>
      <c r="O88" s="13"/>
      <c r="P88" s="13"/>
      <c r="Q88" s="13"/>
      <c r="R88" s="13"/>
      <c r="S88" s="13"/>
    </row>
    <row r="89" spans="1:19">
      <c r="I89" s="53">
        <v>2024</v>
      </c>
      <c r="J89" s="53">
        <v>2025</v>
      </c>
      <c r="K89" s="53">
        <v>2026</v>
      </c>
      <c r="L89" s="53">
        <v>2027</v>
      </c>
      <c r="M89" s="53">
        <v>2028</v>
      </c>
      <c r="N89" s="53">
        <v>2029</v>
      </c>
      <c r="O89" s="53">
        <v>2030</v>
      </c>
      <c r="P89" s="53">
        <v>2031</v>
      </c>
      <c r="Q89" s="53">
        <v>2032</v>
      </c>
      <c r="R89" s="53">
        <v>2033</v>
      </c>
      <c r="S89" s="53">
        <v>2034</v>
      </c>
    </row>
    <row r="90" spans="1:19" s="25" customFormat="1">
      <c r="A90" s="2"/>
      <c r="B90" s="139"/>
      <c r="C90" s="140"/>
      <c r="D90" s="141"/>
      <c r="E90" s="142"/>
      <c r="F90" s="142"/>
      <c r="G90" s="143"/>
      <c r="H90" s="144"/>
      <c r="I90" s="145"/>
      <c r="J90" s="145"/>
      <c r="K90" s="145"/>
      <c r="L90" s="145"/>
      <c r="M90" s="145"/>
      <c r="N90" s="145"/>
      <c r="O90" s="145"/>
      <c r="P90" s="145"/>
      <c r="Q90" s="145"/>
      <c r="R90" s="145"/>
      <c r="S90" s="145"/>
    </row>
    <row r="91" spans="1:19" s="25" customFormat="1">
      <c r="A91" t="s">
        <v>571</v>
      </c>
      <c r="B91" s="488"/>
      <c r="C91" s="488" t="s">
        <v>583</v>
      </c>
      <c r="D91" s="487">
        <v>10000</v>
      </c>
      <c r="E91" s="101">
        <v>2022</v>
      </c>
      <c r="F91" s="200">
        <v>1</v>
      </c>
      <c r="G91" s="489">
        <v>0.05</v>
      </c>
      <c r="H91" s="490"/>
      <c r="I91" s="38">
        <v>11025</v>
      </c>
      <c r="J91" s="38">
        <v>11576.250000000002</v>
      </c>
      <c r="K91" s="38">
        <v>12155.0625</v>
      </c>
      <c r="L91" s="38">
        <v>12762.815625000001</v>
      </c>
      <c r="M91" s="38">
        <v>13400.956406249999</v>
      </c>
      <c r="N91" s="38">
        <v>14071.004226562502</v>
      </c>
      <c r="O91" s="38">
        <v>14774.554437890625</v>
      </c>
      <c r="P91" s="38">
        <v>15513.282159785158</v>
      </c>
      <c r="Q91" s="38">
        <v>16288.946267774416</v>
      </c>
      <c r="R91" s="38">
        <v>17103.393581163138</v>
      </c>
      <c r="S91" s="38">
        <v>17958.563260221294</v>
      </c>
    </row>
    <row r="92" spans="1:19" s="25" customFormat="1">
      <c r="A92"/>
      <c r="B92" s="488"/>
      <c r="C92" s="488"/>
      <c r="D92" s="487"/>
      <c r="E92" s="101"/>
      <c r="F92" s="200"/>
      <c r="G92" s="489">
        <v>0.05</v>
      </c>
      <c r="H92" s="490"/>
      <c r="I92" s="38"/>
      <c r="J92" s="38"/>
      <c r="K92" s="38"/>
      <c r="L92" s="38"/>
      <c r="M92" s="38"/>
      <c r="N92" s="38"/>
      <c r="O92" s="38"/>
      <c r="P92" s="38"/>
      <c r="Q92" s="38"/>
      <c r="R92" s="38"/>
      <c r="S92" s="38"/>
    </row>
    <row r="93" spans="1:19" s="25" customFormat="1">
      <c r="A93" t="s">
        <v>571</v>
      </c>
      <c r="B93" s="488" t="s">
        <v>1165</v>
      </c>
      <c r="C93" s="488" t="s">
        <v>1170</v>
      </c>
      <c r="D93" s="858">
        <v>275000</v>
      </c>
      <c r="E93" s="101">
        <v>2025</v>
      </c>
      <c r="F93" s="200">
        <v>25</v>
      </c>
      <c r="G93" s="489">
        <v>0.05</v>
      </c>
      <c r="H93" s="490"/>
      <c r="I93" s="38">
        <v>0</v>
      </c>
      <c r="J93" s="38">
        <v>275000</v>
      </c>
      <c r="K93" s="38">
        <v>0</v>
      </c>
      <c r="L93" s="38">
        <v>0</v>
      </c>
      <c r="M93" s="38">
        <v>0</v>
      </c>
      <c r="N93" s="38">
        <v>0</v>
      </c>
      <c r="O93" s="38">
        <v>0</v>
      </c>
      <c r="P93" s="38">
        <v>0</v>
      </c>
      <c r="Q93" s="38">
        <v>0</v>
      </c>
      <c r="R93" s="38">
        <v>0</v>
      </c>
      <c r="S93" s="38">
        <v>0</v>
      </c>
    </row>
    <row r="94" spans="1:19" s="25" customFormat="1">
      <c r="A94" t="s">
        <v>571</v>
      </c>
      <c r="B94" s="488" t="s">
        <v>1165</v>
      </c>
      <c r="C94" s="488" t="s">
        <v>1169</v>
      </c>
      <c r="D94" s="858">
        <v>75000</v>
      </c>
      <c r="E94" s="101">
        <v>2025</v>
      </c>
      <c r="F94" s="200">
        <v>25</v>
      </c>
      <c r="G94" s="489">
        <v>0.05</v>
      </c>
      <c r="H94" s="490"/>
      <c r="I94" s="38">
        <v>0</v>
      </c>
      <c r="J94" s="38">
        <v>75000</v>
      </c>
      <c r="K94" s="38">
        <v>0</v>
      </c>
      <c r="L94" s="38">
        <v>0</v>
      </c>
      <c r="M94" s="38">
        <v>0</v>
      </c>
      <c r="N94" s="38">
        <v>0</v>
      </c>
      <c r="O94" s="38">
        <v>0</v>
      </c>
      <c r="P94" s="38">
        <v>0</v>
      </c>
      <c r="Q94" s="38">
        <v>0</v>
      </c>
      <c r="R94" s="38">
        <v>0</v>
      </c>
      <c r="S94" s="38">
        <v>0</v>
      </c>
    </row>
    <row r="95" spans="1:19" s="25" customFormat="1">
      <c r="A95" t="s">
        <v>571</v>
      </c>
      <c r="B95" s="488" t="s">
        <v>1165</v>
      </c>
      <c r="C95" s="488" t="s">
        <v>1168</v>
      </c>
      <c r="D95" s="858">
        <v>75000</v>
      </c>
      <c r="E95" s="101">
        <v>2025</v>
      </c>
      <c r="F95" s="200">
        <v>25</v>
      </c>
      <c r="G95" s="489">
        <v>0.05</v>
      </c>
      <c r="H95" s="490"/>
      <c r="I95" s="38">
        <v>0</v>
      </c>
      <c r="J95" s="38">
        <v>75000</v>
      </c>
      <c r="K95" s="38">
        <v>0</v>
      </c>
      <c r="L95" s="38">
        <v>0</v>
      </c>
      <c r="M95" s="38">
        <v>0</v>
      </c>
      <c r="N95" s="38">
        <v>0</v>
      </c>
      <c r="O95" s="38">
        <v>0</v>
      </c>
      <c r="P95" s="38">
        <v>0</v>
      </c>
      <c r="Q95" s="38">
        <v>0</v>
      </c>
      <c r="R95" s="38">
        <v>0</v>
      </c>
      <c r="S95" s="38">
        <v>0</v>
      </c>
    </row>
    <row r="96" spans="1:19" s="25" customFormat="1">
      <c r="A96" t="s">
        <v>571</v>
      </c>
      <c r="B96" s="488" t="s">
        <v>1165</v>
      </c>
      <c r="C96" s="488" t="s">
        <v>1167</v>
      </c>
      <c r="D96" s="858">
        <v>372000</v>
      </c>
      <c r="E96" s="101">
        <v>2035</v>
      </c>
      <c r="F96" s="200">
        <v>25</v>
      </c>
      <c r="G96" s="489">
        <v>0.05</v>
      </c>
      <c r="H96" s="490"/>
      <c r="I96" s="38">
        <v>0</v>
      </c>
      <c r="J96" s="38">
        <v>0</v>
      </c>
      <c r="K96" s="38">
        <v>0</v>
      </c>
      <c r="L96" s="38">
        <v>0</v>
      </c>
      <c r="M96" s="38">
        <v>0</v>
      </c>
      <c r="N96" s="38">
        <v>0</v>
      </c>
      <c r="O96" s="38">
        <v>0</v>
      </c>
      <c r="P96" s="38">
        <v>0</v>
      </c>
      <c r="Q96" s="38">
        <v>0</v>
      </c>
      <c r="R96" s="38">
        <v>0</v>
      </c>
      <c r="S96" s="38">
        <v>0</v>
      </c>
    </row>
    <row r="97" spans="1:19" s="25" customFormat="1">
      <c r="A97" t="s">
        <v>571</v>
      </c>
      <c r="B97" s="488" t="s">
        <v>1165</v>
      </c>
      <c r="C97" s="488" t="s">
        <v>1166</v>
      </c>
      <c r="D97" s="858">
        <v>100000</v>
      </c>
      <c r="E97" s="101">
        <v>2035</v>
      </c>
      <c r="F97" s="200">
        <v>25</v>
      </c>
      <c r="G97" s="489">
        <v>0.05</v>
      </c>
      <c r="H97" s="490"/>
      <c r="I97" s="38">
        <v>0</v>
      </c>
      <c r="J97" s="38">
        <v>0</v>
      </c>
      <c r="K97" s="38">
        <v>0</v>
      </c>
      <c r="L97" s="38">
        <v>0</v>
      </c>
      <c r="M97" s="38">
        <v>0</v>
      </c>
      <c r="N97" s="38">
        <v>0</v>
      </c>
      <c r="O97" s="38">
        <v>0</v>
      </c>
      <c r="P97" s="38">
        <v>0</v>
      </c>
      <c r="Q97" s="38">
        <v>0</v>
      </c>
      <c r="R97" s="38">
        <v>0</v>
      </c>
      <c r="S97" s="38">
        <v>0</v>
      </c>
    </row>
    <row r="98" spans="1:19" s="25" customFormat="1">
      <c r="A98"/>
      <c r="B98" s="488"/>
      <c r="C98" s="488"/>
      <c r="D98" s="817"/>
      <c r="E98" s="101"/>
      <c r="F98" s="200"/>
      <c r="G98" s="489">
        <v>0.05</v>
      </c>
      <c r="H98" s="490"/>
      <c r="I98" s="38"/>
      <c r="J98" s="38"/>
      <c r="K98" s="38"/>
      <c r="L98" s="38"/>
      <c r="M98" s="38"/>
      <c r="N98" s="38"/>
      <c r="O98" s="38"/>
      <c r="P98" s="38"/>
      <c r="Q98" s="38"/>
      <c r="R98" s="38"/>
      <c r="S98" s="38"/>
    </row>
    <row r="99" spans="1:19" s="25" customFormat="1">
      <c r="A99" t="s">
        <v>571</v>
      </c>
      <c r="B99" s="488" t="s">
        <v>1171</v>
      </c>
      <c r="C99" s="488" t="s">
        <v>1174</v>
      </c>
      <c r="D99" s="858">
        <v>45000</v>
      </c>
      <c r="E99" s="101">
        <v>2005</v>
      </c>
      <c r="F99" s="200">
        <v>20</v>
      </c>
      <c r="G99" s="489">
        <v>0.05</v>
      </c>
      <c r="H99" s="490"/>
      <c r="I99" s="38">
        <v>0</v>
      </c>
      <c r="J99" s="38">
        <v>119398.39673149894</v>
      </c>
      <c r="K99" s="38">
        <v>0</v>
      </c>
      <c r="L99" s="38">
        <v>0</v>
      </c>
      <c r="M99" s="38">
        <v>0</v>
      </c>
      <c r="N99" s="38">
        <v>0</v>
      </c>
      <c r="O99" s="38">
        <v>0</v>
      </c>
      <c r="P99" s="38">
        <v>0</v>
      </c>
      <c r="Q99" s="38">
        <v>0</v>
      </c>
      <c r="R99" s="38">
        <v>0</v>
      </c>
      <c r="S99" s="38">
        <v>0</v>
      </c>
    </row>
    <row r="100" spans="1:19" s="25" customFormat="1">
      <c r="A100" t="s">
        <v>571</v>
      </c>
      <c r="B100" s="488" t="s">
        <v>1171</v>
      </c>
      <c r="C100" s="488" t="s">
        <v>1173</v>
      </c>
      <c r="D100" s="858">
        <v>30000</v>
      </c>
      <c r="E100" s="101">
        <v>2006</v>
      </c>
      <c r="F100" s="200">
        <v>20</v>
      </c>
      <c r="G100" s="489">
        <v>0.05</v>
      </c>
      <c r="H100" s="490"/>
      <c r="I100" s="38">
        <v>0</v>
      </c>
      <c r="J100" s="38">
        <v>0</v>
      </c>
      <c r="K100" s="38">
        <v>79598.931154332633</v>
      </c>
      <c r="L100" s="38">
        <v>0</v>
      </c>
      <c r="M100" s="38">
        <v>0</v>
      </c>
      <c r="N100" s="38">
        <v>0</v>
      </c>
      <c r="O100" s="38">
        <v>0</v>
      </c>
      <c r="P100" s="38">
        <v>0</v>
      </c>
      <c r="Q100" s="38">
        <v>0</v>
      </c>
      <c r="R100" s="38">
        <v>0</v>
      </c>
      <c r="S100" s="38">
        <v>0</v>
      </c>
    </row>
    <row r="101" spans="1:19" s="25" customFormat="1">
      <c r="A101" t="s">
        <v>571</v>
      </c>
      <c r="B101" s="488" t="s">
        <v>1171</v>
      </c>
      <c r="C101" s="488" t="s">
        <v>1172</v>
      </c>
      <c r="D101" s="858">
        <v>30000</v>
      </c>
      <c r="E101" s="101">
        <v>2006</v>
      </c>
      <c r="F101" s="200">
        <v>20</v>
      </c>
      <c r="G101" s="489">
        <v>0.05</v>
      </c>
      <c r="H101" s="490"/>
      <c r="I101" s="38">
        <v>0</v>
      </c>
      <c r="J101" s="38">
        <v>0</v>
      </c>
      <c r="K101" s="38">
        <v>79598.931154332633</v>
      </c>
      <c r="L101" s="38">
        <v>0</v>
      </c>
      <c r="M101" s="38">
        <v>0</v>
      </c>
      <c r="N101" s="38">
        <v>0</v>
      </c>
      <c r="O101" s="38">
        <v>0</v>
      </c>
      <c r="P101" s="38">
        <v>0</v>
      </c>
      <c r="Q101" s="38">
        <v>0</v>
      </c>
      <c r="R101" s="38">
        <v>0</v>
      </c>
      <c r="S101" s="38">
        <v>0</v>
      </c>
    </row>
    <row r="102" spans="1:19" s="25" customFormat="1">
      <c r="A102" t="s">
        <v>571</v>
      </c>
      <c r="B102" s="488" t="s">
        <v>1171</v>
      </c>
      <c r="C102" s="488" t="s">
        <v>1176</v>
      </c>
      <c r="D102" s="858">
        <v>30000</v>
      </c>
      <c r="E102" s="101">
        <v>2012</v>
      </c>
      <c r="F102" s="200">
        <v>20</v>
      </c>
      <c r="G102" s="489">
        <v>0.05</v>
      </c>
      <c r="H102" s="490"/>
      <c r="I102" s="38">
        <v>0</v>
      </c>
      <c r="J102" s="38">
        <v>0</v>
      </c>
      <c r="K102" s="38">
        <v>0</v>
      </c>
      <c r="L102" s="38">
        <v>0</v>
      </c>
      <c r="M102" s="38">
        <v>0</v>
      </c>
      <c r="N102" s="38">
        <v>0</v>
      </c>
      <c r="O102" s="38">
        <v>0</v>
      </c>
      <c r="P102" s="38">
        <v>0</v>
      </c>
      <c r="Q102" s="38">
        <v>79598.931154332633</v>
      </c>
      <c r="R102" s="38">
        <v>0</v>
      </c>
      <c r="S102" s="38">
        <v>0</v>
      </c>
    </row>
    <row r="103" spans="1:19" s="25" customFormat="1">
      <c r="A103" t="s">
        <v>571</v>
      </c>
      <c r="B103" s="488" t="s">
        <v>1171</v>
      </c>
      <c r="C103" s="488" t="s">
        <v>1175</v>
      </c>
      <c r="D103" s="858">
        <v>92000</v>
      </c>
      <c r="E103" s="101">
        <v>2012</v>
      </c>
      <c r="F103" s="200">
        <v>20</v>
      </c>
      <c r="G103" s="489">
        <v>0.05</v>
      </c>
      <c r="H103" s="490"/>
      <c r="I103" s="38">
        <v>0</v>
      </c>
      <c r="J103" s="38">
        <v>0</v>
      </c>
      <c r="K103" s="38">
        <v>0</v>
      </c>
      <c r="L103" s="38">
        <v>0</v>
      </c>
      <c r="M103" s="38">
        <v>0</v>
      </c>
      <c r="N103" s="38">
        <v>0</v>
      </c>
      <c r="O103" s="38">
        <v>0</v>
      </c>
      <c r="P103" s="38">
        <v>0</v>
      </c>
      <c r="Q103" s="38">
        <v>244103.38887328672</v>
      </c>
      <c r="R103" s="38">
        <v>0</v>
      </c>
      <c r="S103" s="38">
        <v>0</v>
      </c>
    </row>
    <row r="104" spans="1:19" s="25" customFormat="1">
      <c r="A104"/>
      <c r="B104" s="488"/>
      <c r="C104" s="488"/>
      <c r="D104" s="817"/>
      <c r="E104" s="101"/>
      <c r="F104" s="200"/>
      <c r="G104" s="489">
        <v>0.05</v>
      </c>
      <c r="H104" s="490"/>
      <c r="I104" s="38"/>
      <c r="J104" s="38"/>
      <c r="K104" s="38"/>
      <c r="L104" s="38"/>
      <c r="M104" s="38"/>
      <c r="N104" s="38"/>
      <c r="O104" s="38"/>
      <c r="P104" s="38"/>
      <c r="Q104" s="38"/>
      <c r="R104" s="38"/>
      <c r="S104" s="38"/>
    </row>
    <row r="105" spans="1:19" s="25" customFormat="1">
      <c r="A105" t="s">
        <v>571</v>
      </c>
      <c r="B105" s="488" t="s">
        <v>1177</v>
      </c>
      <c r="C105" s="488" t="s">
        <v>1177</v>
      </c>
      <c r="D105" s="858">
        <v>7000</v>
      </c>
      <c r="E105" s="101">
        <v>2022</v>
      </c>
      <c r="F105" s="200">
        <v>1</v>
      </c>
      <c r="G105" s="489">
        <v>0.05</v>
      </c>
      <c r="H105" s="490"/>
      <c r="I105" s="38">
        <v>7717.5</v>
      </c>
      <c r="J105" s="38">
        <v>8103.3750000000009</v>
      </c>
      <c r="K105" s="38">
        <v>8508.5437500000007</v>
      </c>
      <c r="L105" s="38">
        <v>8933.9709375000002</v>
      </c>
      <c r="M105" s="38">
        <v>9380.6694843749992</v>
      </c>
      <c r="N105" s="38">
        <v>9849.7029585937526</v>
      </c>
      <c r="O105" s="38">
        <v>10342.188106523437</v>
      </c>
      <c r="P105" s="38">
        <v>10859.297511849611</v>
      </c>
      <c r="Q105" s="38">
        <v>11402.262387442091</v>
      </c>
      <c r="R105" s="38">
        <v>11972.375506814196</v>
      </c>
      <c r="S105" s="38">
        <v>12570.994282154905</v>
      </c>
    </row>
    <row r="106" spans="1:19" s="25" customFormat="1">
      <c r="A106"/>
      <c r="B106" s="488"/>
      <c r="C106" s="488"/>
      <c r="D106" s="817"/>
      <c r="E106" s="101"/>
      <c r="F106" s="200"/>
      <c r="G106" s="489">
        <v>0.05</v>
      </c>
      <c r="H106" s="490"/>
      <c r="I106" s="38"/>
      <c r="J106" s="38"/>
      <c r="K106" s="38"/>
      <c r="L106" s="38"/>
      <c r="M106" s="38"/>
      <c r="N106" s="38"/>
      <c r="O106" s="38"/>
      <c r="P106" s="38"/>
      <c r="Q106" s="38"/>
      <c r="R106" s="38"/>
      <c r="S106" s="38"/>
    </row>
    <row r="107" spans="1:19" s="25" customFormat="1">
      <c r="A107" t="s">
        <v>571</v>
      </c>
      <c r="B107" s="488" t="s">
        <v>1178</v>
      </c>
      <c r="C107" s="488" t="s">
        <v>1182</v>
      </c>
      <c r="D107" s="858">
        <v>56248.146990049921</v>
      </c>
      <c r="E107" s="101">
        <v>1998</v>
      </c>
      <c r="F107" s="200">
        <v>25</v>
      </c>
      <c r="G107" s="489">
        <v>0.05</v>
      </c>
      <c r="H107" s="490">
        <v>6</v>
      </c>
      <c r="I107" s="38">
        <v>0</v>
      </c>
      <c r="J107" s="38">
        <v>0</v>
      </c>
      <c r="K107" s="38">
        <v>0</v>
      </c>
      <c r="L107" s="38">
        <v>0</v>
      </c>
      <c r="M107" s="38">
        <v>0</v>
      </c>
      <c r="N107" s="38">
        <v>255256.31250000003</v>
      </c>
      <c r="O107" s="38">
        <v>0</v>
      </c>
      <c r="P107" s="38">
        <v>0</v>
      </c>
      <c r="Q107" s="38">
        <v>0</v>
      </c>
      <c r="R107" s="38">
        <v>0</v>
      </c>
      <c r="S107" s="38">
        <v>0</v>
      </c>
    </row>
    <row r="108" spans="1:19" s="25" customFormat="1">
      <c r="A108" t="s">
        <v>571</v>
      </c>
      <c r="B108" s="488" t="s">
        <v>1178</v>
      </c>
      <c r="C108" s="488" t="s">
        <v>1181</v>
      </c>
      <c r="D108" s="858">
        <v>66709.438468521112</v>
      </c>
      <c r="E108" s="101">
        <v>2002</v>
      </c>
      <c r="F108" s="200">
        <v>25</v>
      </c>
      <c r="G108" s="489">
        <v>0.05</v>
      </c>
      <c r="H108" s="490"/>
      <c r="I108" s="38">
        <v>0</v>
      </c>
      <c r="J108" s="38">
        <v>0</v>
      </c>
      <c r="K108" s="38">
        <v>0</v>
      </c>
      <c r="L108" s="38">
        <v>225901.83656250002</v>
      </c>
      <c r="M108" s="38">
        <v>0</v>
      </c>
      <c r="N108" s="38">
        <v>0</v>
      </c>
      <c r="O108" s="38">
        <v>0</v>
      </c>
      <c r="P108" s="38">
        <v>0</v>
      </c>
      <c r="Q108" s="38">
        <v>0</v>
      </c>
      <c r="R108" s="38">
        <v>0</v>
      </c>
      <c r="S108" s="38">
        <v>0</v>
      </c>
    </row>
    <row r="109" spans="1:19" s="25" customFormat="1">
      <c r="A109" t="s">
        <v>571</v>
      </c>
      <c r="B109" s="488" t="s">
        <v>1178</v>
      </c>
      <c r="C109" s="488" t="s">
        <v>1180</v>
      </c>
      <c r="D109" s="858">
        <v>66709.438468521112</v>
      </c>
      <c r="E109" s="101">
        <v>2002</v>
      </c>
      <c r="F109" s="200">
        <v>25</v>
      </c>
      <c r="G109" s="489">
        <v>0.05</v>
      </c>
      <c r="H109" s="490"/>
      <c r="I109" s="38">
        <v>0</v>
      </c>
      <c r="J109" s="38">
        <v>0</v>
      </c>
      <c r="K109" s="38">
        <v>0</v>
      </c>
      <c r="L109" s="38">
        <v>225901.83656250002</v>
      </c>
      <c r="M109" s="38">
        <v>0</v>
      </c>
      <c r="N109" s="38">
        <v>0</v>
      </c>
      <c r="O109" s="38">
        <v>0</v>
      </c>
      <c r="P109" s="38">
        <v>0</v>
      </c>
      <c r="Q109" s="38">
        <v>0</v>
      </c>
      <c r="R109" s="38">
        <v>0</v>
      </c>
      <c r="S109" s="38">
        <v>0</v>
      </c>
    </row>
    <row r="110" spans="1:19" s="25" customFormat="1">
      <c r="A110" t="s">
        <v>571</v>
      </c>
      <c r="B110" s="488" t="s">
        <v>1178</v>
      </c>
      <c r="C110" s="488" t="s">
        <v>1179</v>
      </c>
      <c r="D110" s="858">
        <v>240000</v>
      </c>
      <c r="E110" s="101">
        <v>2032</v>
      </c>
      <c r="F110" s="200">
        <v>25</v>
      </c>
      <c r="G110" s="489">
        <v>0.05</v>
      </c>
      <c r="H110" s="490"/>
      <c r="I110" s="38">
        <v>0</v>
      </c>
      <c r="J110" s="38">
        <v>0</v>
      </c>
      <c r="K110" s="38">
        <v>0</v>
      </c>
      <c r="L110" s="38">
        <v>0</v>
      </c>
      <c r="M110" s="38">
        <v>0</v>
      </c>
      <c r="N110" s="38">
        <v>0</v>
      </c>
      <c r="O110" s="38">
        <v>0</v>
      </c>
      <c r="P110" s="38">
        <v>0</v>
      </c>
      <c r="Q110" s="38">
        <v>240000</v>
      </c>
      <c r="R110" s="38">
        <v>0</v>
      </c>
      <c r="S110" s="38">
        <v>0</v>
      </c>
    </row>
    <row r="111" spans="1:19" s="25" customFormat="1">
      <c r="A111" t="s">
        <v>571</v>
      </c>
      <c r="B111" s="488"/>
      <c r="C111" s="488"/>
      <c r="D111" s="487"/>
      <c r="E111" s="101"/>
      <c r="F111" s="200"/>
      <c r="G111" s="489">
        <v>0.05</v>
      </c>
      <c r="H111" s="490"/>
      <c r="I111" s="38">
        <v>0</v>
      </c>
      <c r="J111" s="38">
        <v>0</v>
      </c>
      <c r="K111" s="38">
        <v>0</v>
      </c>
      <c r="L111" s="38">
        <v>0</v>
      </c>
      <c r="M111" s="38">
        <v>0</v>
      </c>
      <c r="N111" s="38">
        <v>0</v>
      </c>
      <c r="O111" s="38">
        <v>0</v>
      </c>
      <c r="P111" s="38">
        <v>0</v>
      </c>
      <c r="Q111" s="38">
        <v>0</v>
      </c>
      <c r="R111" s="38">
        <v>0</v>
      </c>
      <c r="S111" s="38">
        <v>0</v>
      </c>
    </row>
    <row r="112" spans="1:19" s="25" customFormat="1">
      <c r="A112" t="s">
        <v>571</v>
      </c>
      <c r="B112" s="488" t="s">
        <v>1183</v>
      </c>
      <c r="C112" s="488" t="s">
        <v>1184</v>
      </c>
      <c r="D112" s="487">
        <v>65000</v>
      </c>
      <c r="E112" s="101">
        <v>2022</v>
      </c>
      <c r="F112" s="200">
        <v>1</v>
      </c>
      <c r="G112" s="489">
        <v>0.05</v>
      </c>
      <c r="H112" s="490"/>
      <c r="I112" s="38">
        <v>71662.5</v>
      </c>
      <c r="J112" s="38">
        <v>75245.625000000015</v>
      </c>
      <c r="K112" s="38">
        <v>79007.90625</v>
      </c>
      <c r="L112" s="38">
        <v>82958.301562500012</v>
      </c>
      <c r="M112" s="38">
        <v>87106.216640625003</v>
      </c>
      <c r="N112" s="38">
        <v>91461.527472656264</v>
      </c>
      <c r="O112" s="38">
        <v>96034.603846289072</v>
      </c>
      <c r="P112" s="38">
        <v>100836.33403860353</v>
      </c>
      <c r="Q112" s="38">
        <v>105878.1507405337</v>
      </c>
      <c r="R112" s="38">
        <v>111172.0582775604</v>
      </c>
      <c r="S112" s="38">
        <v>116730.6611914384</v>
      </c>
    </row>
    <row r="113" spans="1:19" s="25" customFormat="1">
      <c r="A113" t="s">
        <v>571</v>
      </c>
      <c r="B113" s="488"/>
      <c r="C113" s="488"/>
      <c r="D113" s="487"/>
      <c r="E113" s="101"/>
      <c r="F113" s="200"/>
      <c r="G113" s="489">
        <v>0.05</v>
      </c>
      <c r="H113" s="490"/>
      <c r="I113" s="38">
        <v>0</v>
      </c>
      <c r="J113" s="38">
        <v>0</v>
      </c>
      <c r="K113" s="38">
        <v>0</v>
      </c>
      <c r="L113" s="38">
        <v>0</v>
      </c>
      <c r="M113" s="38">
        <v>0</v>
      </c>
      <c r="N113" s="38">
        <v>0</v>
      </c>
      <c r="O113" s="38">
        <v>0</v>
      </c>
      <c r="P113" s="38">
        <v>0</v>
      </c>
      <c r="Q113" s="38">
        <v>0</v>
      </c>
      <c r="R113" s="38">
        <v>0</v>
      </c>
      <c r="S113" s="38">
        <v>0</v>
      </c>
    </row>
    <row r="114" spans="1:19" s="25" customFormat="1">
      <c r="A114" t="s">
        <v>571</v>
      </c>
      <c r="B114" s="488" t="s">
        <v>1186</v>
      </c>
      <c r="C114" s="488" t="s">
        <v>1188</v>
      </c>
      <c r="D114" s="487">
        <v>336000</v>
      </c>
      <c r="E114" s="101">
        <v>2031</v>
      </c>
      <c r="F114" s="200">
        <v>15</v>
      </c>
      <c r="G114" s="489">
        <v>0.05</v>
      </c>
      <c r="H114" s="490"/>
      <c r="I114" s="38">
        <v>0</v>
      </c>
      <c r="J114" s="38">
        <v>0</v>
      </c>
      <c r="K114" s="38">
        <v>0</v>
      </c>
      <c r="L114" s="38">
        <v>0</v>
      </c>
      <c r="M114" s="38">
        <v>0</v>
      </c>
      <c r="N114" s="38">
        <v>0</v>
      </c>
      <c r="O114" s="38">
        <v>0</v>
      </c>
      <c r="P114" s="38">
        <v>336000</v>
      </c>
      <c r="Q114" s="38">
        <v>0</v>
      </c>
      <c r="R114" s="38">
        <v>0</v>
      </c>
      <c r="S114" s="38">
        <v>0</v>
      </c>
    </row>
    <row r="115" spans="1:19" s="25" customFormat="1">
      <c r="A115" t="s">
        <v>571</v>
      </c>
      <c r="B115" s="488"/>
      <c r="C115" s="488"/>
      <c r="D115" s="487"/>
      <c r="E115" s="101"/>
      <c r="F115" s="200"/>
      <c r="G115" s="489">
        <v>0.05</v>
      </c>
      <c r="H115" s="490"/>
      <c r="I115" s="38">
        <v>0</v>
      </c>
      <c r="J115" s="38">
        <v>0</v>
      </c>
      <c r="K115" s="38">
        <v>0</v>
      </c>
      <c r="L115" s="38">
        <v>0</v>
      </c>
      <c r="M115" s="38">
        <v>0</v>
      </c>
      <c r="N115" s="38">
        <v>0</v>
      </c>
      <c r="O115" s="38">
        <v>0</v>
      </c>
      <c r="P115" s="38">
        <v>0</v>
      </c>
      <c r="Q115" s="38">
        <v>0</v>
      </c>
      <c r="R115" s="38">
        <v>0</v>
      </c>
      <c r="S115" s="38">
        <v>0</v>
      </c>
    </row>
    <row r="116" spans="1:19" s="25" customFormat="1">
      <c r="A116" t="s">
        <v>571</v>
      </c>
      <c r="B116" s="488" t="s">
        <v>1185</v>
      </c>
      <c r="C116" s="488" t="s">
        <v>1187</v>
      </c>
      <c r="D116" s="487">
        <v>232000</v>
      </c>
      <c r="E116" s="101">
        <v>2031</v>
      </c>
      <c r="F116" s="200">
        <v>15</v>
      </c>
      <c r="G116" s="489">
        <v>0.05</v>
      </c>
      <c r="H116" s="490"/>
      <c r="I116" s="38">
        <v>0</v>
      </c>
      <c r="J116" s="38">
        <v>0</v>
      </c>
      <c r="K116" s="38">
        <v>0</v>
      </c>
      <c r="L116" s="38">
        <v>0</v>
      </c>
      <c r="M116" s="38">
        <v>0</v>
      </c>
      <c r="N116" s="38">
        <v>0</v>
      </c>
      <c r="O116" s="38">
        <v>0</v>
      </c>
      <c r="P116" s="38">
        <v>232000</v>
      </c>
      <c r="Q116" s="38">
        <v>0</v>
      </c>
      <c r="R116" s="38">
        <v>0</v>
      </c>
      <c r="S116" s="38">
        <v>0</v>
      </c>
    </row>
    <row r="117" spans="1:19" s="25" customFormat="1">
      <c r="A117" t="s">
        <v>571</v>
      </c>
      <c r="B117" s="488"/>
      <c r="C117" s="488"/>
      <c r="D117" s="487"/>
      <c r="E117" s="101"/>
      <c r="F117" s="200"/>
      <c r="G117" s="489">
        <v>0.05</v>
      </c>
      <c r="H117" s="490"/>
      <c r="I117" s="38">
        <v>0</v>
      </c>
      <c r="J117" s="38">
        <v>0</v>
      </c>
      <c r="K117" s="38">
        <v>0</v>
      </c>
      <c r="L117" s="38">
        <v>0</v>
      </c>
      <c r="M117" s="38">
        <v>0</v>
      </c>
      <c r="N117" s="38">
        <v>0</v>
      </c>
      <c r="O117" s="38">
        <v>0</v>
      </c>
      <c r="P117" s="38">
        <v>0</v>
      </c>
      <c r="Q117" s="38">
        <v>0</v>
      </c>
      <c r="R117" s="38">
        <v>0</v>
      </c>
      <c r="S117" s="38">
        <v>0</v>
      </c>
    </row>
    <row r="118" spans="1:19" s="25" customFormat="1">
      <c r="A118" t="s">
        <v>571</v>
      </c>
      <c r="B118" s="488" t="s">
        <v>1189</v>
      </c>
      <c r="C118" s="488" t="s">
        <v>1214</v>
      </c>
      <c r="D118" s="487">
        <v>430500</v>
      </c>
      <c r="E118" s="101">
        <v>2029</v>
      </c>
      <c r="F118" s="200">
        <v>7</v>
      </c>
      <c r="G118" s="489">
        <v>0.05</v>
      </c>
      <c r="H118" s="490"/>
      <c r="I118" s="38">
        <v>0</v>
      </c>
      <c r="J118" s="38">
        <v>0</v>
      </c>
      <c r="K118" s="38">
        <v>0</v>
      </c>
      <c r="L118" s="38">
        <v>0</v>
      </c>
      <c r="M118" s="38">
        <v>0</v>
      </c>
      <c r="N118" s="38">
        <v>430500</v>
      </c>
      <c r="O118" s="38">
        <v>0</v>
      </c>
      <c r="P118" s="38">
        <v>0</v>
      </c>
      <c r="Q118" s="38">
        <v>0</v>
      </c>
      <c r="R118" s="38">
        <v>0</v>
      </c>
      <c r="S118" s="38">
        <v>0</v>
      </c>
    </row>
    <row r="119" spans="1:19" s="25" customFormat="1">
      <c r="A119" t="s">
        <v>571</v>
      </c>
      <c r="B119" s="488"/>
      <c r="C119" s="488" t="s">
        <v>1215</v>
      </c>
      <c r="D119" s="487">
        <v>1585500</v>
      </c>
      <c r="E119" s="101">
        <v>2029</v>
      </c>
      <c r="F119" s="200">
        <v>7</v>
      </c>
      <c r="G119" s="489">
        <v>0.05</v>
      </c>
      <c r="H119" s="490"/>
      <c r="I119" s="38">
        <v>0</v>
      </c>
      <c r="J119" s="38">
        <v>0</v>
      </c>
      <c r="K119" s="38">
        <v>0</v>
      </c>
      <c r="L119" s="38">
        <v>0</v>
      </c>
      <c r="M119" s="38">
        <v>0</v>
      </c>
      <c r="N119" s="38">
        <v>1585500</v>
      </c>
      <c r="O119" s="38">
        <v>0</v>
      </c>
      <c r="P119" s="38">
        <v>0</v>
      </c>
      <c r="Q119" s="38">
        <v>0</v>
      </c>
      <c r="R119" s="38">
        <v>0</v>
      </c>
      <c r="S119" s="38">
        <v>0</v>
      </c>
    </row>
    <row r="120" spans="1:19" s="25" customFormat="1">
      <c r="A120" t="s">
        <v>571</v>
      </c>
      <c r="B120" s="488"/>
      <c r="C120" s="488" t="s">
        <v>1213</v>
      </c>
      <c r="D120" s="487">
        <v>52500</v>
      </c>
      <c r="E120" s="101">
        <v>2029</v>
      </c>
      <c r="F120" s="200">
        <v>7</v>
      </c>
      <c r="G120" s="489">
        <v>0.05</v>
      </c>
      <c r="H120" s="490"/>
      <c r="I120" s="38">
        <v>0</v>
      </c>
      <c r="J120" s="38">
        <v>0</v>
      </c>
      <c r="K120" s="38">
        <v>0</v>
      </c>
      <c r="L120" s="38">
        <v>0</v>
      </c>
      <c r="M120" s="38">
        <v>0</v>
      </c>
      <c r="N120" s="38">
        <v>52500</v>
      </c>
      <c r="O120" s="38">
        <v>0</v>
      </c>
      <c r="P120" s="38">
        <v>0</v>
      </c>
      <c r="Q120" s="38">
        <v>0</v>
      </c>
      <c r="R120" s="38">
        <v>0</v>
      </c>
      <c r="S120" s="38">
        <v>0</v>
      </c>
    </row>
    <row r="121" spans="1:19" s="25" customFormat="1">
      <c r="A121" t="s">
        <v>571</v>
      </c>
      <c r="B121" s="488"/>
      <c r="C121" s="488"/>
      <c r="D121" s="487"/>
      <c r="E121" s="101"/>
      <c r="F121" s="200"/>
      <c r="G121" s="489"/>
      <c r="H121" s="490"/>
      <c r="I121" s="38"/>
      <c r="J121" s="38"/>
      <c r="K121" s="38"/>
      <c r="L121" s="38"/>
      <c r="M121" s="38"/>
      <c r="N121" s="38"/>
      <c r="O121" s="38"/>
      <c r="P121" s="38"/>
      <c r="Q121" s="38"/>
      <c r="R121" s="38"/>
      <c r="S121" s="38"/>
    </row>
    <row r="122" spans="1:19" s="25" customFormat="1">
      <c r="A122" t="s">
        <v>571</v>
      </c>
      <c r="B122" s="488" t="s">
        <v>1191</v>
      </c>
      <c r="C122" s="488" t="s">
        <v>1192</v>
      </c>
      <c r="D122" s="487">
        <v>140000</v>
      </c>
      <c r="E122" s="101">
        <v>2012</v>
      </c>
      <c r="F122" s="200">
        <v>25</v>
      </c>
      <c r="G122" s="489">
        <v>0.05</v>
      </c>
      <c r="H122" s="490"/>
      <c r="I122" s="38">
        <v>0</v>
      </c>
      <c r="J122" s="38">
        <v>0</v>
      </c>
      <c r="K122" s="38">
        <v>0</v>
      </c>
      <c r="L122" s="38">
        <v>0</v>
      </c>
      <c r="M122" s="38">
        <v>0</v>
      </c>
      <c r="N122" s="38">
        <v>0</v>
      </c>
      <c r="O122" s="38">
        <v>0</v>
      </c>
      <c r="P122" s="38">
        <v>0</v>
      </c>
      <c r="Q122" s="38">
        <v>0</v>
      </c>
      <c r="R122" s="38">
        <v>0</v>
      </c>
      <c r="S122" s="38">
        <v>0</v>
      </c>
    </row>
    <row r="123" spans="1:19" s="25" customFormat="1">
      <c r="A123" t="s">
        <v>571</v>
      </c>
      <c r="B123" s="488" t="s">
        <v>1191</v>
      </c>
      <c r="C123" s="488" t="s">
        <v>1193</v>
      </c>
      <c r="D123" s="487">
        <v>170000</v>
      </c>
      <c r="E123" s="101">
        <v>2012</v>
      </c>
      <c r="F123" s="200">
        <v>25</v>
      </c>
      <c r="G123" s="489">
        <v>0.05</v>
      </c>
      <c r="H123" s="490"/>
      <c r="I123" s="38">
        <v>0</v>
      </c>
      <c r="J123" s="38">
        <v>0</v>
      </c>
      <c r="K123" s="38">
        <v>0</v>
      </c>
      <c r="L123" s="38">
        <v>0</v>
      </c>
      <c r="M123" s="38">
        <v>0</v>
      </c>
      <c r="N123" s="38">
        <v>0</v>
      </c>
      <c r="O123" s="38">
        <v>0</v>
      </c>
      <c r="P123" s="38">
        <v>0</v>
      </c>
      <c r="Q123" s="38">
        <v>0</v>
      </c>
      <c r="R123" s="38">
        <v>0</v>
      </c>
      <c r="S123" s="38">
        <v>0</v>
      </c>
    </row>
    <row r="124" spans="1:19" s="25" customFormat="1">
      <c r="A124" t="s">
        <v>571</v>
      </c>
      <c r="B124" s="488" t="s">
        <v>1191</v>
      </c>
      <c r="C124" s="488" t="s">
        <v>1190</v>
      </c>
      <c r="D124" s="487">
        <v>115000</v>
      </c>
      <c r="E124" s="101">
        <v>2012</v>
      </c>
      <c r="F124" s="200">
        <v>25</v>
      </c>
      <c r="G124" s="489">
        <v>0.05</v>
      </c>
      <c r="H124" s="490"/>
      <c r="I124" s="38">
        <v>0</v>
      </c>
      <c r="J124" s="38">
        <v>0</v>
      </c>
      <c r="K124" s="38">
        <v>0</v>
      </c>
      <c r="L124" s="38">
        <v>0</v>
      </c>
      <c r="M124" s="38">
        <v>0</v>
      </c>
      <c r="N124" s="38">
        <v>0</v>
      </c>
      <c r="O124" s="38">
        <v>0</v>
      </c>
      <c r="P124" s="38">
        <v>0</v>
      </c>
      <c r="Q124" s="38">
        <v>0</v>
      </c>
      <c r="R124" s="38">
        <v>0</v>
      </c>
      <c r="S124" s="38">
        <v>0</v>
      </c>
    </row>
    <row r="125" spans="1:19" s="25" customFormat="1">
      <c r="A125"/>
      <c r="B125" s="488"/>
      <c r="C125" s="488"/>
      <c r="D125" s="487"/>
      <c r="E125" s="101"/>
      <c r="F125" s="200"/>
      <c r="G125" s="489">
        <v>0.05</v>
      </c>
      <c r="H125" s="490"/>
      <c r="I125" s="38">
        <v>0</v>
      </c>
      <c r="J125" s="38">
        <v>0</v>
      </c>
      <c r="K125" s="38">
        <v>0</v>
      </c>
      <c r="L125" s="38">
        <v>0</v>
      </c>
      <c r="M125" s="38">
        <v>0</v>
      </c>
      <c r="N125" s="38">
        <v>0</v>
      </c>
      <c r="O125" s="38">
        <v>0</v>
      </c>
      <c r="P125" s="38">
        <v>0</v>
      </c>
      <c r="Q125" s="38">
        <v>0</v>
      </c>
      <c r="R125" s="38">
        <v>0</v>
      </c>
      <c r="S125" s="38">
        <v>0</v>
      </c>
    </row>
    <row r="126" spans="1:19" s="25" customFormat="1">
      <c r="A126"/>
      <c r="B126" s="488"/>
      <c r="C126" s="488"/>
      <c r="D126" s="487"/>
      <c r="E126" s="101"/>
      <c r="F126" s="200"/>
      <c r="G126" s="489">
        <v>0.05</v>
      </c>
      <c r="H126" s="490"/>
      <c r="I126" s="38">
        <v>0</v>
      </c>
      <c r="J126" s="38">
        <v>0</v>
      </c>
      <c r="K126" s="38">
        <v>0</v>
      </c>
      <c r="L126" s="38">
        <v>0</v>
      </c>
      <c r="M126" s="38">
        <v>0</v>
      </c>
      <c r="N126" s="38">
        <v>0</v>
      </c>
      <c r="O126" s="38">
        <v>0</v>
      </c>
      <c r="P126" s="38">
        <v>0</v>
      </c>
      <c r="Q126" s="38">
        <v>0</v>
      </c>
      <c r="R126" s="38">
        <v>0</v>
      </c>
      <c r="S126" s="38">
        <v>0</v>
      </c>
    </row>
    <row r="127" spans="1:19" s="25" customFormat="1">
      <c r="A127" t="s">
        <v>711</v>
      </c>
      <c r="B127" s="795" t="s">
        <v>571</v>
      </c>
      <c r="C127" s="795" t="s">
        <v>1246</v>
      </c>
      <c r="D127" s="926">
        <v>260000</v>
      </c>
      <c r="E127" s="101">
        <v>2024</v>
      </c>
      <c r="F127" s="200">
        <v>10</v>
      </c>
      <c r="G127" s="489">
        <v>0.05</v>
      </c>
      <c r="H127" s="490"/>
      <c r="I127" s="38">
        <v>260000</v>
      </c>
      <c r="J127" s="38">
        <v>0</v>
      </c>
      <c r="K127" s="38">
        <v>0</v>
      </c>
      <c r="L127" s="38">
        <v>0</v>
      </c>
      <c r="M127" s="38">
        <v>0</v>
      </c>
      <c r="N127" s="38">
        <v>0</v>
      </c>
      <c r="O127" s="38">
        <v>0</v>
      </c>
      <c r="P127" s="38">
        <v>0</v>
      </c>
      <c r="Q127" s="38">
        <v>0</v>
      </c>
      <c r="R127" s="38">
        <v>0</v>
      </c>
      <c r="S127" s="38">
        <v>423512.60296213481</v>
      </c>
    </row>
    <row r="128" spans="1:19" s="25" customFormat="1">
      <c r="A128"/>
      <c r="B128" s="795" t="s">
        <v>1230</v>
      </c>
      <c r="C128" s="795" t="s">
        <v>1246</v>
      </c>
      <c r="D128" s="926"/>
      <c r="E128" s="101">
        <v>2024</v>
      </c>
      <c r="F128" s="200">
        <v>10</v>
      </c>
      <c r="G128" s="489">
        <v>0.05</v>
      </c>
      <c r="H128" s="490"/>
      <c r="I128" s="38">
        <v>0</v>
      </c>
      <c r="J128" s="38">
        <v>0</v>
      </c>
      <c r="K128" s="38">
        <v>0</v>
      </c>
      <c r="L128" s="38">
        <v>0</v>
      </c>
      <c r="M128" s="38">
        <v>0</v>
      </c>
      <c r="N128" s="38">
        <v>0</v>
      </c>
      <c r="O128" s="38">
        <v>0</v>
      </c>
      <c r="P128" s="38">
        <v>0</v>
      </c>
      <c r="Q128" s="38">
        <v>0</v>
      </c>
      <c r="R128" s="38">
        <v>0</v>
      </c>
      <c r="S128" s="38">
        <v>0</v>
      </c>
    </row>
    <row r="129" spans="1:19" s="25" customFormat="1">
      <c r="A129"/>
      <c r="B129" s="488"/>
      <c r="C129" s="101"/>
      <c r="D129" s="487"/>
      <c r="E129" s="101"/>
      <c r="F129" s="200"/>
      <c r="G129" s="489">
        <v>0.05</v>
      </c>
      <c r="H129" s="490"/>
      <c r="I129" s="38">
        <v>0</v>
      </c>
      <c r="J129" s="38">
        <v>0</v>
      </c>
      <c r="K129" s="38">
        <v>0</v>
      </c>
      <c r="L129" s="38">
        <v>0</v>
      </c>
      <c r="M129" s="38">
        <v>0</v>
      </c>
      <c r="N129" s="38">
        <v>0</v>
      </c>
      <c r="O129" s="38">
        <v>0</v>
      </c>
      <c r="P129" s="38">
        <v>0</v>
      </c>
      <c r="Q129" s="38">
        <v>0</v>
      </c>
      <c r="R129" s="38">
        <v>0</v>
      </c>
      <c r="S129" s="38">
        <v>0</v>
      </c>
    </row>
    <row r="130" spans="1:19" s="25" customFormat="1">
      <c r="A130"/>
      <c r="B130" s="488"/>
      <c r="C130" s="101"/>
      <c r="D130" s="487"/>
      <c r="E130" s="101"/>
      <c r="F130" s="200"/>
      <c r="G130" s="489">
        <v>0.05</v>
      </c>
      <c r="H130" s="490"/>
      <c r="I130" s="38">
        <v>0</v>
      </c>
      <c r="J130" s="38">
        <v>0</v>
      </c>
      <c r="K130" s="38">
        <v>0</v>
      </c>
      <c r="L130" s="38">
        <v>0</v>
      </c>
      <c r="M130" s="38">
        <v>0</v>
      </c>
      <c r="N130" s="38">
        <v>0</v>
      </c>
      <c r="O130" s="38">
        <v>0</v>
      </c>
      <c r="P130" s="38">
        <v>0</v>
      </c>
      <c r="Q130" s="38">
        <v>0</v>
      </c>
      <c r="R130" s="38">
        <v>0</v>
      </c>
      <c r="S130" s="38">
        <v>0</v>
      </c>
    </row>
    <row r="131" spans="1:19">
      <c r="I131" s="13">
        <v>350405</v>
      </c>
      <c r="J131" s="13">
        <v>639323.64673149888</v>
      </c>
      <c r="K131" s="13">
        <v>258869.37480866528</v>
      </c>
      <c r="L131" s="13">
        <v>556458.76124999998</v>
      </c>
      <c r="M131" s="13">
        <v>109887.84253125</v>
      </c>
      <c r="N131" s="13">
        <v>2439138.5471578129</v>
      </c>
      <c r="O131" s="13">
        <v>121151.34639070314</v>
      </c>
      <c r="P131" s="13">
        <v>695208.9137102383</v>
      </c>
      <c r="Q131" s="13">
        <v>697271.67942336958</v>
      </c>
      <c r="R131" s="13">
        <v>140247.82736553773</v>
      </c>
      <c r="S131" s="13">
        <v>570772.82169594942</v>
      </c>
    </row>
    <row r="133" spans="1:19" s="25" customFormat="1" ht="15">
      <c r="A133" s="50"/>
      <c r="B133" s="27"/>
      <c r="C133" s="27"/>
      <c r="D133" s="27"/>
      <c r="E133" s="27"/>
      <c r="F133" s="27"/>
      <c r="G133" s="27"/>
      <c r="H133" s="27"/>
      <c r="I133" s="57">
        <v>361430</v>
      </c>
      <c r="J133" s="57">
        <v>804764.44699401991</v>
      </c>
      <c r="K133" s="57">
        <v>604084.52164584876</v>
      </c>
      <c r="L133" s="57">
        <v>658239.71488259523</v>
      </c>
      <c r="M133" s="57">
        <v>193142.31611222381</v>
      </c>
      <c r="N133" s="57">
        <v>3053890.269782166</v>
      </c>
      <c r="O133" s="57">
        <v>278277.9722442046</v>
      </c>
      <c r="P133" s="57">
        <v>1015380.3153183395</v>
      </c>
      <c r="Q133" s="57">
        <v>713560.62569114403</v>
      </c>
      <c r="R133" s="57">
        <v>190573.16151281417</v>
      </c>
      <c r="S133" s="57">
        <v>588731.38495617069</v>
      </c>
    </row>
    <row r="134" spans="1:19" s="25" customFormat="1" ht="15">
      <c r="A134" s="27"/>
      <c r="B134" s="27"/>
      <c r="C134" s="27"/>
      <c r="D134" s="27"/>
      <c r="E134" s="27"/>
      <c r="F134" s="27"/>
      <c r="G134" s="27" t="s">
        <v>602</v>
      </c>
      <c r="H134" s="27" t="s">
        <v>39</v>
      </c>
      <c r="I134" s="27" t="s">
        <v>603</v>
      </c>
      <c r="J134" s="27" t="s">
        <v>21</v>
      </c>
      <c r="K134" s="27"/>
      <c r="L134" s="27">
        <v>2022</v>
      </c>
      <c r="M134" s="27">
        <v>2023</v>
      </c>
      <c r="N134" s="27">
        <v>2024</v>
      </c>
      <c r="O134" s="27">
        <v>2025</v>
      </c>
      <c r="P134" s="27">
        <v>2026</v>
      </c>
      <c r="Q134" s="27">
        <v>2027</v>
      </c>
      <c r="R134" s="27">
        <v>2028</v>
      </c>
      <c r="S134" s="27">
        <v>2029</v>
      </c>
    </row>
    <row r="135" spans="1:19" s="25" customFormat="1" ht="15">
      <c r="A135" s="27"/>
      <c r="B135" s="27"/>
      <c r="C135" s="27"/>
      <c r="D135" s="27"/>
      <c r="E135" s="27"/>
      <c r="F135" s="27"/>
      <c r="G135" s="27" t="s">
        <v>604</v>
      </c>
      <c r="H135" s="27" t="s">
        <v>493</v>
      </c>
      <c r="I135" s="27">
        <v>2019</v>
      </c>
      <c r="J135" s="27" t="s">
        <v>605</v>
      </c>
      <c r="K135" s="27"/>
      <c r="L135" s="491">
        <v>102064</v>
      </c>
      <c r="M135" s="491">
        <v>101697</v>
      </c>
      <c r="N135" s="491">
        <v>101865</v>
      </c>
      <c r="O135" s="491">
        <v>101758</v>
      </c>
      <c r="P135" s="491">
        <v>101646</v>
      </c>
      <c r="Q135" s="491">
        <v>101528</v>
      </c>
      <c r="R135" s="491">
        <v>0</v>
      </c>
      <c r="S135" s="491">
        <v>0</v>
      </c>
    </row>
    <row r="136" spans="1:19" s="25" customFormat="1" ht="15">
      <c r="A136" s="27"/>
      <c r="B136" s="27"/>
      <c r="C136" s="27"/>
      <c r="D136" s="27"/>
      <c r="E136" s="27"/>
      <c r="F136" s="27"/>
      <c r="G136" s="27"/>
      <c r="H136" s="27"/>
      <c r="I136" s="27"/>
      <c r="J136" s="27"/>
      <c r="K136" s="27"/>
      <c r="L136" s="27"/>
      <c r="M136" s="27"/>
      <c r="N136" s="27"/>
      <c r="O136" s="27"/>
      <c r="P136" s="27"/>
      <c r="Q136" s="27"/>
      <c r="R136" s="27"/>
      <c r="S136" s="27"/>
    </row>
    <row r="137" spans="1:19" s="25" customFormat="1" ht="15">
      <c r="A137" s="27"/>
      <c r="B137" s="27"/>
      <c r="C137" s="27"/>
      <c r="D137" s="27"/>
      <c r="E137" s="27"/>
      <c r="F137" s="27"/>
      <c r="G137" s="27"/>
      <c r="H137" s="27"/>
      <c r="I137" s="27"/>
      <c r="J137" s="27"/>
      <c r="K137" s="27"/>
      <c r="L137" s="27"/>
      <c r="M137" s="27"/>
      <c r="N137" s="27"/>
      <c r="O137" s="27"/>
      <c r="P137" s="27"/>
      <c r="Q137" s="27"/>
      <c r="R137" s="27"/>
      <c r="S137" s="27"/>
    </row>
    <row r="138" spans="1:19" s="25" customFormat="1" ht="15">
      <c r="A138" s="41" t="s">
        <v>31</v>
      </c>
      <c r="B138" s="39"/>
      <c r="C138" s="39"/>
      <c r="D138" s="39"/>
      <c r="E138" s="39"/>
      <c r="F138" s="39"/>
      <c r="G138" s="27"/>
      <c r="H138" s="27"/>
      <c r="I138" s="27"/>
      <c r="J138" s="27"/>
      <c r="K138" s="27"/>
      <c r="L138" s="27"/>
      <c r="M138" s="27"/>
      <c r="N138" s="27"/>
      <c r="O138" s="27"/>
      <c r="P138" s="27"/>
      <c r="Q138" s="27"/>
      <c r="R138" s="27"/>
      <c r="S138" s="27"/>
    </row>
    <row r="139" spans="1:19" s="25" customFormat="1" ht="30">
      <c r="A139" s="54"/>
      <c r="B139" s="58"/>
      <c r="C139" s="51" t="s">
        <v>44</v>
      </c>
      <c r="D139" s="52" t="s">
        <v>45</v>
      </c>
      <c r="E139" s="59" t="s">
        <v>46</v>
      </c>
      <c r="F139" s="58"/>
      <c r="G139" s="54"/>
      <c r="H139" s="54"/>
      <c r="I139" s="53">
        <v>2024</v>
      </c>
      <c r="J139" s="53">
        <v>2025</v>
      </c>
      <c r="K139" s="53">
        <v>2026</v>
      </c>
      <c r="L139" s="53">
        <v>2027</v>
      </c>
      <c r="M139" s="53">
        <v>2028</v>
      </c>
      <c r="N139" s="53">
        <v>2029</v>
      </c>
      <c r="O139" s="53">
        <v>2030</v>
      </c>
      <c r="P139" s="53">
        <v>2031</v>
      </c>
      <c r="Q139" s="53">
        <v>2032</v>
      </c>
      <c r="R139" s="53">
        <v>2033</v>
      </c>
      <c r="S139" s="53">
        <v>2034</v>
      </c>
    </row>
    <row r="140" spans="1:19" s="25" customFormat="1" ht="15">
      <c r="A140" s="56"/>
      <c r="B140" s="60"/>
      <c r="C140" s="61"/>
      <c r="D140" s="62"/>
      <c r="E140" s="61"/>
      <c r="F140" s="60"/>
      <c r="G140" s="56"/>
      <c r="H140" s="56"/>
      <c r="I140" s="38">
        <v>0</v>
      </c>
      <c r="J140" s="38">
        <v>0</v>
      </c>
      <c r="K140" s="38">
        <v>0</v>
      </c>
      <c r="L140" s="38">
        <v>0</v>
      </c>
      <c r="M140" s="38">
        <v>0</v>
      </c>
      <c r="N140" s="38">
        <v>0</v>
      </c>
      <c r="O140" s="38">
        <v>0</v>
      </c>
      <c r="P140" s="38">
        <v>0</v>
      </c>
      <c r="Q140" s="38">
        <v>0</v>
      </c>
      <c r="R140" s="38">
        <v>0</v>
      </c>
      <c r="S140" s="38">
        <v>0</v>
      </c>
    </row>
    <row r="141" spans="1:19" s="25" customFormat="1" ht="15">
      <c r="A141" s="56"/>
      <c r="B141" s="60"/>
      <c r="C141" s="61"/>
      <c r="D141" s="62"/>
      <c r="E141" s="61"/>
      <c r="F141" s="60"/>
      <c r="G141" s="56"/>
      <c r="H141" s="56"/>
      <c r="I141" s="38">
        <v>0</v>
      </c>
      <c r="J141" s="38">
        <v>0</v>
      </c>
      <c r="K141" s="38">
        <v>0</v>
      </c>
      <c r="L141" s="38">
        <v>0</v>
      </c>
      <c r="M141" s="38">
        <v>0</v>
      </c>
      <c r="N141" s="38">
        <v>0</v>
      </c>
      <c r="O141" s="38">
        <v>0</v>
      </c>
      <c r="P141" s="38">
        <v>0</v>
      </c>
      <c r="Q141" s="38">
        <v>0</v>
      </c>
      <c r="R141" s="38">
        <v>0</v>
      </c>
      <c r="S141" s="38">
        <v>0</v>
      </c>
    </row>
    <row r="142" spans="1:19" s="25" customFormat="1" ht="15">
      <c r="A142" s="56"/>
      <c r="B142" s="60"/>
      <c r="C142" s="61"/>
      <c r="D142" s="62"/>
      <c r="E142" s="61"/>
      <c r="F142" s="60"/>
      <c r="G142" s="56"/>
      <c r="H142" s="56"/>
      <c r="I142" s="38">
        <v>0</v>
      </c>
      <c r="J142" s="38">
        <v>0</v>
      </c>
      <c r="K142" s="38">
        <v>0</v>
      </c>
      <c r="L142" s="38">
        <v>0</v>
      </c>
      <c r="M142" s="38">
        <v>0</v>
      </c>
      <c r="N142" s="38">
        <v>0</v>
      </c>
      <c r="O142" s="38">
        <v>0</v>
      </c>
      <c r="P142" s="38">
        <v>0</v>
      </c>
      <c r="Q142" s="38">
        <v>0</v>
      </c>
      <c r="R142" s="38">
        <v>0</v>
      </c>
      <c r="S142" s="38">
        <v>0</v>
      </c>
    </row>
    <row r="143" spans="1:19" s="25" customFormat="1" ht="15">
      <c r="A143" s="56"/>
      <c r="B143" s="60"/>
      <c r="C143" s="61"/>
      <c r="D143" s="62"/>
      <c r="E143" s="61"/>
      <c r="F143" s="60"/>
      <c r="G143" s="56"/>
      <c r="H143" s="56"/>
      <c r="I143" s="38">
        <v>0</v>
      </c>
      <c r="J143" s="38">
        <v>0</v>
      </c>
      <c r="K143" s="38">
        <v>0</v>
      </c>
      <c r="L143" s="38">
        <v>0</v>
      </c>
      <c r="M143" s="38">
        <v>0</v>
      </c>
      <c r="N143" s="38">
        <v>0</v>
      </c>
      <c r="O143" s="38">
        <v>0</v>
      </c>
      <c r="P143" s="38">
        <v>0</v>
      </c>
      <c r="Q143" s="38">
        <v>0</v>
      </c>
      <c r="R143" s="38">
        <v>0</v>
      </c>
      <c r="S143" s="38">
        <v>0</v>
      </c>
    </row>
    <row r="144" spans="1:19" s="25" customFormat="1" ht="15">
      <c r="A144" s="56"/>
      <c r="B144" s="60"/>
      <c r="C144" s="61"/>
      <c r="D144" s="62"/>
      <c r="E144" s="61"/>
      <c r="F144" s="60"/>
      <c r="G144" s="56"/>
      <c r="H144" s="56"/>
      <c r="I144" s="38">
        <v>0</v>
      </c>
      <c r="J144" s="38">
        <v>0</v>
      </c>
      <c r="K144" s="38">
        <v>0</v>
      </c>
      <c r="L144" s="38">
        <v>0</v>
      </c>
      <c r="M144" s="38">
        <v>0</v>
      </c>
      <c r="N144" s="38">
        <v>0</v>
      </c>
      <c r="O144" s="38">
        <v>0</v>
      </c>
      <c r="P144" s="38">
        <v>0</v>
      </c>
      <c r="Q144" s="38">
        <v>0</v>
      </c>
      <c r="R144" s="38">
        <v>0</v>
      </c>
      <c r="S144" s="38">
        <v>0</v>
      </c>
    </row>
    <row r="145" spans="1:19" s="25" customFormat="1" ht="15">
      <c r="A145" s="56"/>
      <c r="B145" s="60"/>
      <c r="C145" s="61"/>
      <c r="D145" s="62"/>
      <c r="E145" s="61"/>
      <c r="F145" s="60"/>
      <c r="G145" s="56"/>
      <c r="H145" s="56"/>
      <c r="I145" s="38">
        <v>0</v>
      </c>
      <c r="J145" s="38">
        <v>0</v>
      </c>
      <c r="K145" s="38">
        <v>0</v>
      </c>
      <c r="L145" s="38">
        <v>0</v>
      </c>
      <c r="M145" s="38">
        <v>0</v>
      </c>
      <c r="N145" s="38">
        <v>0</v>
      </c>
      <c r="O145" s="38">
        <v>0</v>
      </c>
      <c r="P145" s="38">
        <v>0</v>
      </c>
      <c r="Q145" s="38">
        <v>0</v>
      </c>
      <c r="R145" s="38">
        <v>0</v>
      </c>
      <c r="S145" s="38">
        <v>0</v>
      </c>
    </row>
    <row r="146" spans="1:19" s="25" customFormat="1" ht="15">
      <c r="A146" s="56"/>
      <c r="B146" s="60"/>
      <c r="C146" s="61"/>
      <c r="D146" s="62"/>
      <c r="E146" s="61"/>
      <c r="F146" s="60"/>
      <c r="G146" s="56"/>
      <c r="H146" s="56"/>
      <c r="I146" s="38">
        <v>0</v>
      </c>
      <c r="J146" s="38">
        <v>0</v>
      </c>
      <c r="K146" s="38">
        <v>0</v>
      </c>
      <c r="L146" s="38">
        <v>0</v>
      </c>
      <c r="M146" s="38">
        <v>0</v>
      </c>
      <c r="N146" s="38">
        <v>0</v>
      </c>
      <c r="O146" s="38">
        <v>0</v>
      </c>
      <c r="P146" s="38">
        <v>0</v>
      </c>
      <c r="Q146" s="38">
        <v>0</v>
      </c>
      <c r="R146" s="38">
        <v>0</v>
      </c>
      <c r="S146" s="38">
        <v>0</v>
      </c>
    </row>
    <row r="147" spans="1:19" s="25" customFormat="1" ht="15">
      <c r="A147" s="56"/>
      <c r="B147" s="60"/>
      <c r="C147" s="61"/>
      <c r="D147" s="62"/>
      <c r="E147" s="61"/>
      <c r="F147" s="60"/>
      <c r="G147" s="56"/>
      <c r="H147" s="56"/>
      <c r="I147" s="38">
        <v>0</v>
      </c>
      <c r="J147" s="38">
        <v>0</v>
      </c>
      <c r="K147" s="38">
        <v>0</v>
      </c>
      <c r="L147" s="38">
        <v>0</v>
      </c>
      <c r="M147" s="38">
        <v>0</v>
      </c>
      <c r="N147" s="38">
        <v>0</v>
      </c>
      <c r="O147" s="38">
        <v>0</v>
      </c>
      <c r="P147" s="38">
        <v>0</v>
      </c>
      <c r="Q147" s="38">
        <v>0</v>
      </c>
      <c r="R147" s="38">
        <v>0</v>
      </c>
      <c r="S147" s="38">
        <v>0</v>
      </c>
    </row>
    <row r="148" spans="1:19" s="25" customFormat="1" ht="15">
      <c r="A148" s="56"/>
      <c r="B148" s="60"/>
      <c r="C148" s="61"/>
      <c r="D148" s="62"/>
      <c r="E148" s="61"/>
      <c r="F148" s="60"/>
      <c r="G148" s="56"/>
      <c r="H148" s="56"/>
      <c r="I148" s="38">
        <v>0</v>
      </c>
      <c r="J148" s="38">
        <v>0</v>
      </c>
      <c r="K148" s="38">
        <v>0</v>
      </c>
      <c r="L148" s="38">
        <v>0</v>
      </c>
      <c r="M148" s="38">
        <v>0</v>
      </c>
      <c r="N148" s="38">
        <v>0</v>
      </c>
      <c r="O148" s="38">
        <v>0</v>
      </c>
      <c r="P148" s="38">
        <v>0</v>
      </c>
      <c r="Q148" s="38">
        <v>0</v>
      </c>
      <c r="R148" s="38">
        <v>0</v>
      </c>
      <c r="S148" s="38">
        <v>0</v>
      </c>
    </row>
    <row r="149" spans="1:19" s="25" customFormat="1" ht="15">
      <c r="A149" s="56"/>
      <c r="B149" s="60"/>
      <c r="C149" s="61"/>
      <c r="D149" s="62"/>
      <c r="E149" s="61"/>
      <c r="F149" s="60"/>
      <c r="G149" s="56"/>
      <c r="H149" s="56"/>
      <c r="I149" s="38">
        <v>0</v>
      </c>
      <c r="J149" s="38">
        <v>0</v>
      </c>
      <c r="K149" s="38">
        <v>0</v>
      </c>
      <c r="L149" s="38">
        <v>0</v>
      </c>
      <c r="M149" s="38">
        <v>0</v>
      </c>
      <c r="N149" s="38">
        <v>0</v>
      </c>
      <c r="O149" s="38">
        <v>0</v>
      </c>
      <c r="P149" s="38">
        <v>0</v>
      </c>
      <c r="Q149" s="38">
        <v>0</v>
      </c>
      <c r="R149" s="38">
        <v>0</v>
      </c>
      <c r="S149" s="38">
        <v>0</v>
      </c>
    </row>
    <row r="150" spans="1:19" s="25" customFormat="1" ht="15">
      <c r="A150" s="56"/>
      <c r="B150" s="60"/>
      <c r="C150" s="61"/>
      <c r="D150" s="62"/>
      <c r="E150" s="61"/>
      <c r="F150" s="60"/>
      <c r="G150" s="56"/>
      <c r="H150" s="56"/>
      <c r="I150" s="38">
        <v>0</v>
      </c>
      <c r="J150" s="38">
        <v>0</v>
      </c>
      <c r="K150" s="38">
        <v>0</v>
      </c>
      <c r="L150" s="38">
        <v>0</v>
      </c>
      <c r="M150" s="38">
        <v>0</v>
      </c>
      <c r="N150" s="38">
        <v>0</v>
      </c>
      <c r="O150" s="38">
        <v>0</v>
      </c>
      <c r="P150" s="38">
        <v>0</v>
      </c>
      <c r="Q150" s="38">
        <v>0</v>
      </c>
      <c r="R150" s="38">
        <v>0</v>
      </c>
      <c r="S150" s="38">
        <v>0</v>
      </c>
    </row>
    <row r="151" spans="1:19" s="25" customFormat="1" ht="15">
      <c r="A151" s="56"/>
      <c r="B151" s="60"/>
      <c r="C151" s="61"/>
      <c r="D151" s="62"/>
      <c r="E151" s="61"/>
      <c r="F151" s="60"/>
      <c r="G151" s="56"/>
      <c r="H151" s="56"/>
      <c r="I151" s="38">
        <v>0</v>
      </c>
      <c r="J151" s="38">
        <v>0</v>
      </c>
      <c r="K151" s="38">
        <v>0</v>
      </c>
      <c r="L151" s="38">
        <v>0</v>
      </c>
      <c r="M151" s="38">
        <v>0</v>
      </c>
      <c r="N151" s="38">
        <v>0</v>
      </c>
      <c r="O151" s="38">
        <v>0</v>
      </c>
      <c r="P151" s="38">
        <v>0</v>
      </c>
      <c r="Q151" s="38">
        <v>0</v>
      </c>
      <c r="R151" s="38">
        <v>0</v>
      </c>
      <c r="S151" s="38">
        <v>0</v>
      </c>
    </row>
    <row r="152" spans="1:19" s="25" customFormat="1" ht="15">
      <c r="A152" s="56"/>
      <c r="B152" s="60"/>
      <c r="C152" s="61"/>
      <c r="D152" s="62"/>
      <c r="E152" s="61"/>
      <c r="F152" s="60"/>
      <c r="G152" s="56"/>
      <c r="H152" s="56"/>
      <c r="I152" s="38">
        <v>0</v>
      </c>
      <c r="J152" s="38">
        <v>0</v>
      </c>
      <c r="K152" s="38">
        <v>0</v>
      </c>
      <c r="L152" s="38">
        <v>0</v>
      </c>
      <c r="M152" s="38">
        <v>0</v>
      </c>
      <c r="N152" s="38">
        <v>0</v>
      </c>
      <c r="O152" s="38">
        <v>0</v>
      </c>
      <c r="P152" s="38">
        <v>0</v>
      </c>
      <c r="Q152" s="38">
        <v>0</v>
      </c>
      <c r="R152" s="38">
        <v>0</v>
      </c>
      <c r="S152" s="38">
        <v>0</v>
      </c>
    </row>
    <row r="153" spans="1:19" s="25" customFormat="1" ht="15">
      <c r="A153" s="56"/>
      <c r="B153" s="60"/>
      <c r="C153" s="61"/>
      <c r="D153" s="62"/>
      <c r="E153" s="61"/>
      <c r="F153" s="60"/>
      <c r="G153" s="56"/>
      <c r="H153" s="56"/>
      <c r="I153" s="38">
        <v>0</v>
      </c>
      <c r="J153" s="38">
        <v>0</v>
      </c>
      <c r="K153" s="38">
        <v>0</v>
      </c>
      <c r="L153" s="38">
        <v>0</v>
      </c>
      <c r="M153" s="38">
        <v>0</v>
      </c>
      <c r="N153" s="38">
        <v>0</v>
      </c>
      <c r="O153" s="38">
        <v>0</v>
      </c>
      <c r="P153" s="38">
        <v>0</v>
      </c>
      <c r="Q153" s="38">
        <v>0</v>
      </c>
      <c r="R153" s="38">
        <v>0</v>
      </c>
      <c r="S153" s="38">
        <v>0</v>
      </c>
    </row>
    <row r="154" spans="1:19" s="25" customFormat="1" ht="15">
      <c r="A154" s="56"/>
      <c r="B154" s="60"/>
      <c r="C154" s="61"/>
      <c r="D154" s="62"/>
      <c r="E154" s="61"/>
      <c r="F154" s="60"/>
      <c r="G154" s="56"/>
      <c r="H154" s="56"/>
      <c r="I154" s="38">
        <v>0</v>
      </c>
      <c r="J154" s="38">
        <v>0</v>
      </c>
      <c r="K154" s="38">
        <v>0</v>
      </c>
      <c r="L154" s="38">
        <v>0</v>
      </c>
      <c r="M154" s="38">
        <v>0</v>
      </c>
      <c r="N154" s="38">
        <v>0</v>
      </c>
      <c r="O154" s="38">
        <v>0</v>
      </c>
      <c r="P154" s="38">
        <v>0</v>
      </c>
      <c r="Q154" s="38">
        <v>0</v>
      </c>
      <c r="R154" s="38">
        <v>0</v>
      </c>
      <c r="S154" s="38">
        <v>0</v>
      </c>
    </row>
    <row r="155" spans="1:19" s="25" customFormat="1" ht="15">
      <c r="A155" s="56"/>
      <c r="B155" s="60"/>
      <c r="C155" s="61"/>
      <c r="D155" s="62"/>
      <c r="E155" s="61"/>
      <c r="F155" s="60"/>
      <c r="G155" s="56"/>
      <c r="H155" s="56"/>
      <c r="I155" s="38">
        <v>0</v>
      </c>
      <c r="J155" s="38">
        <v>0</v>
      </c>
      <c r="K155" s="38">
        <v>0</v>
      </c>
      <c r="L155" s="38">
        <v>0</v>
      </c>
      <c r="M155" s="38">
        <v>0</v>
      </c>
      <c r="N155" s="38">
        <v>0</v>
      </c>
      <c r="O155" s="38">
        <v>0</v>
      </c>
      <c r="P155" s="38">
        <v>0</v>
      </c>
      <c r="Q155" s="38">
        <v>0</v>
      </c>
      <c r="R155" s="38">
        <v>0</v>
      </c>
      <c r="S155" s="38">
        <v>0</v>
      </c>
    </row>
    <row r="156" spans="1:19" s="25" customFormat="1" ht="15">
      <c r="A156" s="56"/>
      <c r="B156" s="60"/>
      <c r="C156" s="61"/>
      <c r="D156" s="62"/>
      <c r="E156" s="61"/>
      <c r="F156" s="60"/>
      <c r="G156" s="56"/>
      <c r="H156" s="56"/>
      <c r="I156" s="38">
        <v>0</v>
      </c>
      <c r="J156" s="38">
        <v>0</v>
      </c>
      <c r="K156" s="38">
        <v>0</v>
      </c>
      <c r="L156" s="38">
        <v>0</v>
      </c>
      <c r="M156" s="38">
        <v>0</v>
      </c>
      <c r="N156" s="38">
        <v>0</v>
      </c>
      <c r="O156" s="38">
        <v>0</v>
      </c>
      <c r="P156" s="38">
        <v>0</v>
      </c>
      <c r="Q156" s="38">
        <v>0</v>
      </c>
      <c r="R156" s="38">
        <v>0</v>
      </c>
      <c r="S156" s="38">
        <v>0</v>
      </c>
    </row>
    <row r="157" spans="1:19" s="25" customFormat="1" ht="15">
      <c r="A157" s="27"/>
      <c r="B157" s="39"/>
      <c r="C157" s="39"/>
      <c r="D157" s="39"/>
      <c r="E157" s="39"/>
      <c r="F157" s="39"/>
      <c r="G157" s="27"/>
      <c r="H157" s="27"/>
      <c r="I157" s="47">
        <v>0</v>
      </c>
      <c r="J157" s="47">
        <v>0</v>
      </c>
      <c r="K157" s="47">
        <v>0</v>
      </c>
      <c r="L157" s="47">
        <v>0</v>
      </c>
      <c r="M157" s="47">
        <v>0</v>
      </c>
      <c r="N157" s="47">
        <v>0</v>
      </c>
      <c r="O157" s="47">
        <v>0</v>
      </c>
      <c r="P157" s="47">
        <v>0</v>
      </c>
      <c r="Q157" s="47">
        <v>0</v>
      </c>
      <c r="R157" s="47">
        <v>0</v>
      </c>
      <c r="S157" s="47">
        <v>0</v>
      </c>
    </row>
    <row r="160" spans="1:19" ht="26.25">
      <c r="H160" s="84" t="s">
        <v>89</v>
      </c>
      <c r="I160" s="1018" t="s">
        <v>90</v>
      </c>
      <c r="J160" s="1018"/>
      <c r="K160" s="1018"/>
      <c r="L160" s="1018"/>
      <c r="M160" s="1018"/>
      <c r="N160" s="1018"/>
      <c r="O160" s="1018"/>
      <c r="P160" s="1018"/>
      <c r="Q160" s="1018"/>
    </row>
    <row r="161" spans="1:32" ht="27" customHeight="1">
      <c r="A161" s="36"/>
      <c r="H161" s="85">
        <v>1</v>
      </c>
      <c r="I161" s="1031" t="s">
        <v>19</v>
      </c>
      <c r="J161" s="1031" t="s">
        <v>20</v>
      </c>
      <c r="K161" s="1031" t="s">
        <v>21</v>
      </c>
      <c r="L161" s="1031" t="s">
        <v>22</v>
      </c>
      <c r="M161" s="1031" t="s">
        <v>23</v>
      </c>
      <c r="N161" s="1031" t="s">
        <v>24</v>
      </c>
      <c r="O161" s="1031"/>
      <c r="P161" s="1031" t="s">
        <v>82</v>
      </c>
      <c r="Q161" s="1031" t="s">
        <v>88</v>
      </c>
      <c r="R161" s="36"/>
      <c r="S161" s="36"/>
    </row>
    <row r="162" spans="1:32" ht="36">
      <c r="A162" s="36"/>
      <c r="B162" s="36"/>
      <c r="C162" s="36"/>
      <c r="D162" s="36"/>
      <c r="E162" s="36"/>
      <c r="F162" s="36"/>
      <c r="G162" s="36"/>
      <c r="H162" s="36"/>
      <c r="I162" s="182"/>
      <c r="J162" s="182"/>
      <c r="K162" s="182"/>
      <c r="L162" s="492"/>
      <c r="M162" s="190"/>
      <c r="N162" s="1022" t="s">
        <v>54</v>
      </c>
      <c r="O162" s="1023"/>
      <c r="P162" s="191"/>
      <c r="Q162" s="191"/>
      <c r="R162" s="36"/>
      <c r="S162" s="36"/>
    </row>
    <row r="163" spans="1:32" ht="21">
      <c r="I163" s="1"/>
      <c r="J163" s="1"/>
      <c r="K163" s="1"/>
      <c r="L163" s="1"/>
      <c r="M163" s="83"/>
      <c r="N163" s="28"/>
      <c r="O163" s="28"/>
      <c r="P163" s="28"/>
      <c r="Q163" s="28"/>
      <c r="R163" s="28"/>
      <c r="S163" s="28"/>
    </row>
    <row r="164" spans="1:32">
      <c r="F164" s="28"/>
      <c r="G164" s="28"/>
      <c r="H164" s="29"/>
      <c r="I164" s="75">
        <v>2024</v>
      </c>
      <c r="J164" s="75">
        <v>2025</v>
      </c>
      <c r="K164" s="75">
        <v>2026</v>
      </c>
      <c r="L164" s="75">
        <v>2027</v>
      </c>
      <c r="M164" s="75">
        <v>2028</v>
      </c>
      <c r="N164" s="75">
        <v>2029</v>
      </c>
      <c r="O164" s="75">
        <v>2030</v>
      </c>
      <c r="P164" s="75">
        <v>2031</v>
      </c>
      <c r="Q164" s="75">
        <v>2032</v>
      </c>
      <c r="R164" s="75">
        <v>2033</v>
      </c>
      <c r="S164" s="75">
        <v>2034</v>
      </c>
      <c r="T164" s="75" t="e">
        <v>#REF!</v>
      </c>
      <c r="U164" s="75" t="e">
        <v>#REF!</v>
      </c>
      <c r="V164" s="75" t="e">
        <v>#REF!</v>
      </c>
      <c r="W164" s="75" t="e">
        <v>#REF!</v>
      </c>
      <c r="X164" s="75" t="e">
        <v>#REF!</v>
      </c>
      <c r="Y164" s="75" t="e">
        <v>#REF!</v>
      </c>
      <c r="Z164" s="75" t="e">
        <v>#REF!</v>
      </c>
      <c r="AA164" s="75" t="e">
        <v>#REF!</v>
      </c>
      <c r="AB164" s="75" t="e">
        <v>#REF!</v>
      </c>
      <c r="AC164" s="75" t="e">
        <v>#REF!</v>
      </c>
      <c r="AD164" s="75" t="e">
        <v>#REF!</v>
      </c>
      <c r="AE164" s="75" t="e">
        <v>#REF!</v>
      </c>
      <c r="AF164" s="75" t="e">
        <v>#REF!</v>
      </c>
    </row>
    <row r="165" spans="1:32">
      <c r="F165" s="28"/>
      <c r="G165" s="28"/>
      <c r="H165" s="29"/>
      <c r="I165" s="30">
        <v>2024</v>
      </c>
      <c r="J165" s="30">
        <v>2025</v>
      </c>
      <c r="K165" s="30">
        <v>2026</v>
      </c>
      <c r="L165" s="30">
        <v>2027</v>
      </c>
      <c r="M165" s="30">
        <v>2028</v>
      </c>
      <c r="N165" s="30">
        <v>2029</v>
      </c>
      <c r="O165" s="30">
        <v>2030</v>
      </c>
      <c r="P165" s="30">
        <v>2031</v>
      </c>
      <c r="Q165" s="30">
        <v>2032</v>
      </c>
      <c r="R165" s="30">
        <v>2033</v>
      </c>
      <c r="S165" s="30">
        <v>2034</v>
      </c>
      <c r="T165" s="30" t="e">
        <v>#REF!</v>
      </c>
      <c r="U165" s="30" t="e">
        <v>#REF!</v>
      </c>
      <c r="V165" s="30" t="e">
        <v>#REF!</v>
      </c>
      <c r="W165" s="30" t="e">
        <v>#REF!</v>
      </c>
      <c r="X165" s="30" t="e">
        <v>#REF!</v>
      </c>
      <c r="Y165" s="30" t="e">
        <v>#REF!</v>
      </c>
      <c r="Z165" s="30" t="e">
        <v>#REF!</v>
      </c>
      <c r="AA165" s="30" t="e">
        <v>#REF!</v>
      </c>
      <c r="AB165" s="30" t="e">
        <v>#REF!</v>
      </c>
      <c r="AC165" s="30" t="e">
        <v>#REF!</v>
      </c>
      <c r="AD165" s="30" t="e">
        <v>#REF!</v>
      </c>
      <c r="AE165" s="30" t="e">
        <v>#REF!</v>
      </c>
      <c r="AF165" s="30" t="e">
        <v>#REF!</v>
      </c>
    </row>
    <row r="166" spans="1:32">
      <c r="F166" s="28"/>
      <c r="G166" s="28"/>
      <c r="H166" s="32" t="s">
        <v>26</v>
      </c>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row>
    <row r="167" spans="1:32">
      <c r="G167" s="32" t="s">
        <v>55</v>
      </c>
      <c r="H167" s="31">
        <v>0</v>
      </c>
      <c r="I167" s="31">
        <v>0</v>
      </c>
      <c r="J167" s="31">
        <v>0</v>
      </c>
      <c r="K167" s="31">
        <v>0</v>
      </c>
      <c r="L167" s="31">
        <v>0</v>
      </c>
      <c r="M167" s="31">
        <v>0</v>
      </c>
      <c r="N167" s="31">
        <v>0</v>
      </c>
      <c r="O167" s="31">
        <v>0</v>
      </c>
      <c r="P167" s="31">
        <v>0</v>
      </c>
      <c r="Q167" s="31">
        <v>0</v>
      </c>
      <c r="R167" s="31">
        <v>0</v>
      </c>
      <c r="S167" s="31">
        <v>0</v>
      </c>
      <c r="T167" s="31" t="e">
        <v>#REF!</v>
      </c>
      <c r="U167" s="31" t="e">
        <v>#REF!</v>
      </c>
      <c r="V167" s="31" t="e">
        <v>#REF!</v>
      </c>
      <c r="W167" s="31" t="e">
        <v>#REF!</v>
      </c>
      <c r="X167" s="31" t="e">
        <v>#REF!</v>
      </c>
      <c r="Y167" s="31" t="e">
        <v>#REF!</v>
      </c>
      <c r="Z167" s="31" t="e">
        <v>#REF!</v>
      </c>
      <c r="AA167" s="31" t="e">
        <v>#REF!</v>
      </c>
      <c r="AB167" s="31" t="e">
        <v>#REF!</v>
      </c>
      <c r="AC167" s="31" t="e">
        <v>#REF!</v>
      </c>
      <c r="AD167" s="31" t="e">
        <v>#REF!</v>
      </c>
      <c r="AE167" s="31" t="e">
        <v>#REF!</v>
      </c>
      <c r="AF167" s="31" t="e">
        <v>#REF!</v>
      </c>
    </row>
    <row r="168" spans="1:32" s="36" customFormat="1" ht="12.75">
      <c r="F168" s="28"/>
      <c r="G168" s="32" t="s">
        <v>8</v>
      </c>
      <c r="H168" s="31">
        <v>0</v>
      </c>
      <c r="I168" s="31">
        <v>0</v>
      </c>
      <c r="J168" s="31">
        <v>0</v>
      </c>
      <c r="K168" s="31">
        <v>0</v>
      </c>
      <c r="L168" s="31">
        <v>0</v>
      </c>
      <c r="M168" s="31">
        <v>0</v>
      </c>
      <c r="N168" s="31">
        <v>0</v>
      </c>
      <c r="O168" s="31">
        <v>0</v>
      </c>
      <c r="P168" s="31">
        <v>0</v>
      </c>
      <c r="Q168" s="31">
        <v>0</v>
      </c>
      <c r="R168" s="31">
        <v>0</v>
      </c>
      <c r="S168" s="31">
        <v>0</v>
      </c>
      <c r="T168" s="31">
        <v>0</v>
      </c>
      <c r="U168" s="31">
        <v>0</v>
      </c>
      <c r="V168" s="31">
        <v>0</v>
      </c>
      <c r="W168" s="31">
        <v>0</v>
      </c>
      <c r="X168" s="31">
        <v>0</v>
      </c>
      <c r="Y168" s="31">
        <v>0</v>
      </c>
      <c r="Z168" s="31">
        <v>0</v>
      </c>
      <c r="AA168" s="31">
        <v>0</v>
      </c>
      <c r="AB168" s="31">
        <v>0</v>
      </c>
      <c r="AC168" s="31">
        <v>0</v>
      </c>
      <c r="AD168" s="31">
        <v>0</v>
      </c>
      <c r="AE168" s="31">
        <v>0</v>
      </c>
      <c r="AF168" s="31">
        <v>0</v>
      </c>
    </row>
    <row r="169" spans="1:32">
      <c r="F169" s="28"/>
      <c r="G169" s="29"/>
      <c r="H169" s="36"/>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row>
    <row r="170" spans="1:32" ht="15.95" customHeight="1">
      <c r="F170" s="1024" t="s">
        <v>1326</v>
      </c>
      <c r="G170" s="32" t="s">
        <v>27</v>
      </c>
      <c r="H170" s="33">
        <v>0</v>
      </c>
      <c r="I170" s="33">
        <v>0</v>
      </c>
      <c r="J170" s="33">
        <v>0</v>
      </c>
      <c r="K170" s="33">
        <v>0</v>
      </c>
      <c r="L170" s="33">
        <v>0</v>
      </c>
      <c r="M170" s="33">
        <v>0</v>
      </c>
      <c r="N170" s="33">
        <v>0</v>
      </c>
      <c r="O170" s="33">
        <v>0</v>
      </c>
      <c r="P170" s="33">
        <v>0</v>
      </c>
      <c r="Q170" s="33">
        <v>0</v>
      </c>
      <c r="R170" s="33">
        <v>0</v>
      </c>
      <c r="S170" s="33">
        <v>0</v>
      </c>
      <c r="T170" s="33">
        <v>0</v>
      </c>
      <c r="U170" s="33">
        <v>0</v>
      </c>
      <c r="V170" s="33">
        <v>0</v>
      </c>
      <c r="W170" s="33">
        <v>0</v>
      </c>
      <c r="X170" s="33">
        <v>0</v>
      </c>
      <c r="Y170" s="33">
        <v>0</v>
      </c>
      <c r="Z170" s="33">
        <v>0</v>
      </c>
      <c r="AA170" s="33">
        <v>0</v>
      </c>
      <c r="AB170" s="33">
        <v>0</v>
      </c>
      <c r="AC170" s="33">
        <v>0</v>
      </c>
      <c r="AD170" s="33">
        <v>0</v>
      </c>
      <c r="AE170" s="33">
        <v>0</v>
      </c>
      <c r="AF170" s="33">
        <v>0</v>
      </c>
    </row>
    <row r="171" spans="1:32">
      <c r="F171" s="1025"/>
      <c r="G171" s="32" t="s">
        <v>28</v>
      </c>
      <c r="H171" s="33">
        <v>0</v>
      </c>
      <c r="I171" s="33">
        <v>0</v>
      </c>
      <c r="J171" s="33">
        <v>0</v>
      </c>
      <c r="K171" s="33">
        <v>0</v>
      </c>
      <c r="L171" s="33">
        <v>0</v>
      </c>
      <c r="M171" s="33">
        <v>0</v>
      </c>
      <c r="N171" s="33">
        <v>0</v>
      </c>
      <c r="O171" s="33">
        <v>0</v>
      </c>
      <c r="P171" s="33">
        <v>0</v>
      </c>
      <c r="Q171" s="33">
        <v>0</v>
      </c>
      <c r="R171" s="33">
        <v>0</v>
      </c>
      <c r="S171" s="33">
        <v>0</v>
      </c>
      <c r="T171" s="33">
        <v>0</v>
      </c>
      <c r="U171" s="33">
        <v>0</v>
      </c>
      <c r="V171" s="33">
        <v>0</v>
      </c>
      <c r="W171" s="33">
        <v>0</v>
      </c>
      <c r="X171" s="33">
        <v>0</v>
      </c>
      <c r="Y171" s="33">
        <v>0</v>
      </c>
      <c r="Z171" s="33">
        <v>0</v>
      </c>
      <c r="AA171" s="33">
        <v>0</v>
      </c>
      <c r="AB171" s="33">
        <v>0</v>
      </c>
      <c r="AC171" s="33">
        <v>0</v>
      </c>
      <c r="AD171" s="33">
        <v>0</v>
      </c>
      <c r="AE171" s="33">
        <v>0</v>
      </c>
      <c r="AF171" s="33">
        <v>0</v>
      </c>
    </row>
    <row r="172" spans="1:32">
      <c r="F172" s="1026"/>
      <c r="G172" s="32" t="s">
        <v>29</v>
      </c>
      <c r="H172" s="66">
        <v>0</v>
      </c>
      <c r="I172" s="34">
        <v>0</v>
      </c>
      <c r="J172" s="34">
        <v>0</v>
      </c>
      <c r="K172" s="34">
        <v>0</v>
      </c>
      <c r="L172" s="34">
        <v>0</v>
      </c>
      <c r="M172" s="34">
        <v>0</v>
      </c>
      <c r="N172" s="34">
        <v>0</v>
      </c>
      <c r="O172" s="34">
        <v>0</v>
      </c>
      <c r="P172" s="34">
        <v>0</v>
      </c>
      <c r="Q172" s="34">
        <v>0</v>
      </c>
      <c r="R172" s="34">
        <v>0</v>
      </c>
      <c r="S172" s="34">
        <v>0</v>
      </c>
      <c r="T172" s="34">
        <v>0</v>
      </c>
      <c r="U172" s="34">
        <v>0</v>
      </c>
      <c r="V172" s="34">
        <v>0</v>
      </c>
      <c r="W172" s="34">
        <v>0</v>
      </c>
      <c r="X172" s="34">
        <v>0</v>
      </c>
      <c r="Y172" s="34">
        <v>0</v>
      </c>
      <c r="Z172" s="34">
        <v>0</v>
      </c>
      <c r="AA172" s="34">
        <v>0</v>
      </c>
      <c r="AB172" s="34">
        <v>0</v>
      </c>
      <c r="AC172" s="34">
        <v>0</v>
      </c>
      <c r="AD172" s="34">
        <v>0</v>
      </c>
      <c r="AE172" s="34">
        <v>0</v>
      </c>
      <c r="AF172" s="34">
        <v>0</v>
      </c>
    </row>
    <row r="173" spans="1:32">
      <c r="F173" s="28"/>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row>
    <row r="174" spans="1:32">
      <c r="F174" s="1019" t="s">
        <v>1327</v>
      </c>
      <c r="G174" s="32" t="s">
        <v>27</v>
      </c>
      <c r="H174" s="33">
        <v>0</v>
      </c>
      <c r="I174" s="33">
        <v>0</v>
      </c>
      <c r="J174" s="33">
        <v>0</v>
      </c>
      <c r="K174" s="33">
        <v>0</v>
      </c>
      <c r="L174" s="33">
        <v>0</v>
      </c>
      <c r="M174" s="33">
        <v>0</v>
      </c>
      <c r="N174" s="33">
        <v>0</v>
      </c>
      <c r="O174" s="33">
        <v>0</v>
      </c>
      <c r="P174" s="33">
        <v>0</v>
      </c>
      <c r="Q174" s="33">
        <v>0</v>
      </c>
      <c r="R174" s="33">
        <v>0</v>
      </c>
      <c r="S174" s="33">
        <v>0</v>
      </c>
      <c r="T174" s="33">
        <v>0</v>
      </c>
      <c r="U174" s="33">
        <v>0</v>
      </c>
      <c r="V174" s="33">
        <v>0</v>
      </c>
      <c r="W174" s="33">
        <v>0</v>
      </c>
      <c r="X174" s="33">
        <v>0</v>
      </c>
      <c r="Y174" s="33">
        <v>0</v>
      </c>
      <c r="Z174" s="33">
        <v>0</v>
      </c>
      <c r="AA174" s="33">
        <v>0</v>
      </c>
      <c r="AB174" s="33">
        <v>0</v>
      </c>
      <c r="AC174" s="33">
        <v>0</v>
      </c>
      <c r="AD174" s="33">
        <v>0</v>
      </c>
      <c r="AE174" s="33">
        <v>0</v>
      </c>
      <c r="AF174" s="33">
        <v>0</v>
      </c>
    </row>
    <row r="175" spans="1:32">
      <c r="F175" s="1020"/>
      <c r="G175" s="32" t="s">
        <v>28</v>
      </c>
      <c r="H175" s="33">
        <v>0</v>
      </c>
      <c r="I175" s="33">
        <v>0</v>
      </c>
      <c r="J175" s="33">
        <v>0</v>
      </c>
      <c r="K175" s="33">
        <v>0</v>
      </c>
      <c r="L175" s="33">
        <v>0</v>
      </c>
      <c r="M175" s="33">
        <v>0</v>
      </c>
      <c r="N175" s="33">
        <v>0</v>
      </c>
      <c r="O175" s="33">
        <v>0</v>
      </c>
      <c r="P175" s="33">
        <v>0</v>
      </c>
      <c r="Q175" s="33">
        <v>0</v>
      </c>
      <c r="R175" s="33">
        <v>0</v>
      </c>
      <c r="S175" s="33">
        <v>0</v>
      </c>
      <c r="T175" s="33">
        <v>0</v>
      </c>
      <c r="U175" s="33">
        <v>0</v>
      </c>
      <c r="V175" s="33">
        <v>0</v>
      </c>
      <c r="W175" s="33">
        <v>0</v>
      </c>
      <c r="X175" s="33">
        <v>0</v>
      </c>
      <c r="Y175" s="33">
        <v>0</v>
      </c>
      <c r="Z175" s="33">
        <v>0</v>
      </c>
      <c r="AA175" s="33">
        <v>0</v>
      </c>
      <c r="AB175" s="33">
        <v>0</v>
      </c>
      <c r="AC175" s="33">
        <v>0</v>
      </c>
      <c r="AD175" s="33">
        <v>0</v>
      </c>
      <c r="AE175" s="33">
        <v>0</v>
      </c>
      <c r="AF175" s="33">
        <v>0</v>
      </c>
    </row>
    <row r="176" spans="1:32">
      <c r="F176" s="1021"/>
      <c r="G176" s="32" t="s">
        <v>29</v>
      </c>
      <c r="H176" s="66">
        <v>0</v>
      </c>
      <c r="I176" s="34">
        <v>0</v>
      </c>
      <c r="J176" s="34">
        <v>0</v>
      </c>
      <c r="K176" s="34">
        <v>0</v>
      </c>
      <c r="L176" s="34">
        <v>0</v>
      </c>
      <c r="M176" s="34">
        <v>0</v>
      </c>
      <c r="N176" s="34">
        <v>0</v>
      </c>
      <c r="O176" s="34">
        <v>0</v>
      </c>
      <c r="P176" s="34">
        <v>0</v>
      </c>
      <c r="Q176" s="34">
        <v>0</v>
      </c>
      <c r="R176" s="34">
        <v>0</v>
      </c>
      <c r="S176" s="34">
        <v>0</v>
      </c>
      <c r="T176" s="34">
        <v>0</v>
      </c>
      <c r="U176" s="34">
        <v>0</v>
      </c>
      <c r="V176" s="34">
        <v>0</v>
      </c>
      <c r="W176" s="34">
        <v>0</v>
      </c>
      <c r="X176" s="34">
        <v>0</v>
      </c>
      <c r="Y176" s="34">
        <v>0</v>
      </c>
      <c r="Z176" s="34">
        <v>0</v>
      </c>
      <c r="AA176" s="34">
        <v>0</v>
      </c>
      <c r="AB176" s="34">
        <v>0</v>
      </c>
      <c r="AC176" s="34">
        <v>0</v>
      </c>
      <c r="AD176" s="34">
        <v>0</v>
      </c>
      <c r="AE176" s="34">
        <v>0</v>
      </c>
      <c r="AF176" s="34">
        <v>0</v>
      </c>
    </row>
    <row r="177" spans="1:32">
      <c r="F177" s="28"/>
      <c r="G177" s="28"/>
      <c r="H177" s="29"/>
      <c r="I177" s="35"/>
      <c r="J177" s="35"/>
      <c r="K177" s="35"/>
      <c r="L177" s="35"/>
      <c r="M177" s="35"/>
      <c r="N177" s="35"/>
      <c r="O177" s="35"/>
      <c r="P177" s="35"/>
      <c r="Q177" s="35"/>
      <c r="R177" s="35"/>
      <c r="S177" s="35"/>
    </row>
    <row r="178" spans="1:32" s="36" customFormat="1" ht="12.75">
      <c r="F178" s="32" t="s">
        <v>57</v>
      </c>
      <c r="G178" s="82">
        <v>0</v>
      </c>
      <c r="H178" s="29"/>
      <c r="I178" s="33">
        <v>0</v>
      </c>
      <c r="J178" s="33">
        <v>0</v>
      </c>
      <c r="K178" s="33">
        <v>0</v>
      </c>
      <c r="L178" s="33">
        <v>0</v>
      </c>
      <c r="M178" s="33">
        <v>0</v>
      </c>
      <c r="N178" s="33">
        <v>0</v>
      </c>
      <c r="O178" s="33">
        <v>0</v>
      </c>
      <c r="P178" s="33">
        <v>0</v>
      </c>
      <c r="Q178" s="33">
        <v>0</v>
      </c>
      <c r="R178" s="33">
        <v>0</v>
      </c>
      <c r="S178" s="33">
        <v>0</v>
      </c>
      <c r="T178" s="33" t="e">
        <v>#REF!</v>
      </c>
      <c r="U178" s="33" t="e">
        <v>#REF!</v>
      </c>
      <c r="V178" s="33" t="e">
        <v>#REF!</v>
      </c>
      <c r="W178" s="33" t="e">
        <v>#REF!</v>
      </c>
      <c r="X178" s="33" t="e">
        <v>#REF!</v>
      </c>
      <c r="Y178" s="33" t="e">
        <v>#REF!</v>
      </c>
      <c r="Z178" s="33" t="e">
        <v>#REF!</v>
      </c>
      <c r="AA178" s="33" t="e">
        <v>#REF!</v>
      </c>
      <c r="AB178" s="33" t="e">
        <v>#REF!</v>
      </c>
      <c r="AC178" s="33" t="e">
        <v>#REF!</v>
      </c>
      <c r="AD178" s="33" t="e">
        <v>#REF!</v>
      </c>
      <c r="AE178" s="33" t="e">
        <v>#REF!</v>
      </c>
      <c r="AF178" s="33" t="e">
        <v>#REF!</v>
      </c>
    </row>
    <row r="179" spans="1:32" s="36" customFormat="1" ht="12.75">
      <c r="F179" s="32" t="s">
        <v>58</v>
      </c>
      <c r="G179" s="82">
        <v>0</v>
      </c>
      <c r="H179" s="29"/>
      <c r="I179" s="33">
        <v>0</v>
      </c>
      <c r="J179" s="33">
        <v>0</v>
      </c>
      <c r="K179" s="33">
        <v>0</v>
      </c>
      <c r="L179" s="33">
        <v>0</v>
      </c>
      <c r="M179" s="33">
        <v>0</v>
      </c>
      <c r="N179" s="33">
        <v>0</v>
      </c>
      <c r="O179" s="33">
        <v>0</v>
      </c>
      <c r="P179" s="33">
        <v>0</v>
      </c>
      <c r="Q179" s="33">
        <v>0</v>
      </c>
      <c r="R179" s="33">
        <v>0</v>
      </c>
      <c r="S179" s="33">
        <v>0</v>
      </c>
      <c r="T179" s="33">
        <v>0</v>
      </c>
      <c r="U179" s="33">
        <v>0</v>
      </c>
      <c r="V179" s="33">
        <v>0</v>
      </c>
      <c r="W179" s="33">
        <v>0</v>
      </c>
      <c r="X179" s="33">
        <v>0</v>
      </c>
      <c r="Y179" s="33">
        <v>0</v>
      </c>
      <c r="Z179" s="33">
        <v>0</v>
      </c>
      <c r="AA179" s="33">
        <v>0</v>
      </c>
      <c r="AB179" s="33">
        <v>0</v>
      </c>
      <c r="AC179" s="33">
        <v>0</v>
      </c>
      <c r="AD179" s="33">
        <v>0</v>
      </c>
      <c r="AE179" s="33">
        <v>0</v>
      </c>
      <c r="AF179" s="33">
        <v>0</v>
      </c>
    </row>
    <row r="183" spans="1:32" ht="26.25">
      <c r="H183" s="84" t="s">
        <v>89</v>
      </c>
      <c r="I183" s="1018" t="s">
        <v>91</v>
      </c>
      <c r="J183" s="1018"/>
      <c r="K183" s="1018"/>
      <c r="L183" s="1018"/>
      <c r="M183" s="1018"/>
      <c r="N183" s="1018"/>
      <c r="O183" s="1018"/>
      <c r="P183" s="1018"/>
      <c r="Q183" s="1018"/>
    </row>
    <row r="184" spans="1:32" ht="27" customHeight="1">
      <c r="A184" s="36"/>
      <c r="H184" s="85">
        <v>2</v>
      </c>
      <c r="I184" s="1031" t="s">
        <v>19</v>
      </c>
      <c r="J184" s="1031" t="s">
        <v>20</v>
      </c>
      <c r="K184" s="1031" t="s">
        <v>21</v>
      </c>
      <c r="L184" s="1031" t="s">
        <v>22</v>
      </c>
      <c r="M184" s="1031" t="s">
        <v>23</v>
      </c>
      <c r="N184" s="1031" t="s">
        <v>24</v>
      </c>
      <c r="O184" s="1031"/>
      <c r="P184" s="1031" t="s">
        <v>82</v>
      </c>
      <c r="Q184" s="1031" t="s">
        <v>88</v>
      </c>
      <c r="R184" s="36"/>
      <c r="S184" s="36"/>
    </row>
    <row r="185" spans="1:32" ht="36">
      <c r="A185" s="36"/>
      <c r="B185" s="36"/>
      <c r="C185" s="36"/>
      <c r="D185" s="36"/>
      <c r="E185" s="36"/>
      <c r="F185" s="36"/>
      <c r="G185" s="36"/>
      <c r="H185" s="36"/>
      <c r="I185" s="182"/>
      <c r="J185" s="182"/>
      <c r="K185" s="182"/>
      <c r="L185" s="193"/>
      <c r="M185" s="182"/>
      <c r="N185" s="1022" t="s">
        <v>59</v>
      </c>
      <c r="O185" s="1023"/>
      <c r="P185" s="191"/>
      <c r="Q185" s="191"/>
      <c r="R185" s="36"/>
      <c r="S185" s="36"/>
    </row>
    <row r="186" spans="1:32">
      <c r="M186" s="28"/>
      <c r="N186" s="28"/>
      <c r="O186" s="28"/>
      <c r="P186" s="28"/>
      <c r="Q186" s="28"/>
      <c r="R186" s="28"/>
      <c r="S186" s="28"/>
    </row>
    <row r="187" spans="1:32">
      <c r="F187" s="28"/>
      <c r="G187" s="28"/>
      <c r="H187" s="29"/>
      <c r="I187" s="75">
        <v>2024</v>
      </c>
      <c r="J187" s="75">
        <v>2025</v>
      </c>
      <c r="K187" s="75">
        <v>2026</v>
      </c>
      <c r="L187" s="75">
        <v>2027</v>
      </c>
      <c r="M187" s="75">
        <v>2028</v>
      </c>
      <c r="N187" s="75">
        <v>2029</v>
      </c>
      <c r="O187" s="75">
        <v>2030</v>
      </c>
      <c r="P187" s="75">
        <v>2031</v>
      </c>
      <c r="Q187" s="75">
        <v>2032</v>
      </c>
      <c r="R187" s="75">
        <v>2033</v>
      </c>
      <c r="S187" s="75">
        <v>2034</v>
      </c>
      <c r="T187" s="75" t="e">
        <v>#REF!</v>
      </c>
      <c r="U187" s="75" t="e">
        <v>#REF!</v>
      </c>
      <c r="V187" s="75" t="e">
        <v>#REF!</v>
      </c>
      <c r="W187" s="75" t="e">
        <v>#REF!</v>
      </c>
      <c r="X187" s="75" t="e">
        <v>#REF!</v>
      </c>
      <c r="Y187" s="75" t="e">
        <v>#REF!</v>
      </c>
      <c r="Z187" s="75" t="e">
        <v>#REF!</v>
      </c>
      <c r="AA187" s="75" t="e">
        <v>#REF!</v>
      </c>
      <c r="AB187" s="75" t="e">
        <v>#REF!</v>
      </c>
      <c r="AC187" s="75" t="e">
        <v>#REF!</v>
      </c>
      <c r="AD187" s="75" t="e">
        <v>#REF!</v>
      </c>
      <c r="AE187" s="75" t="e">
        <v>#REF!</v>
      </c>
      <c r="AF187" s="75" t="e">
        <v>#REF!</v>
      </c>
    </row>
    <row r="188" spans="1:32">
      <c r="F188" s="28"/>
      <c r="G188" s="28"/>
      <c r="H188" s="29"/>
      <c r="I188" s="30">
        <v>2024</v>
      </c>
      <c r="J188" s="30">
        <v>2025</v>
      </c>
      <c r="K188" s="30">
        <v>2026</v>
      </c>
      <c r="L188" s="30">
        <v>2027</v>
      </c>
      <c r="M188" s="30">
        <v>2028</v>
      </c>
      <c r="N188" s="30">
        <v>2029</v>
      </c>
      <c r="O188" s="30">
        <v>2030</v>
      </c>
      <c r="P188" s="30">
        <v>2031</v>
      </c>
      <c r="Q188" s="30">
        <v>2032</v>
      </c>
      <c r="R188" s="30">
        <v>2033</v>
      </c>
      <c r="S188" s="30">
        <v>2034</v>
      </c>
      <c r="T188" s="30" t="e">
        <v>#REF!</v>
      </c>
      <c r="U188" s="30" t="e">
        <v>#REF!</v>
      </c>
      <c r="V188" s="30" t="e">
        <v>#REF!</v>
      </c>
      <c r="W188" s="30" t="e">
        <v>#REF!</v>
      </c>
      <c r="X188" s="30" t="e">
        <v>#REF!</v>
      </c>
      <c r="Y188" s="30" t="e">
        <v>#REF!</v>
      </c>
      <c r="Z188" s="30" t="e">
        <v>#REF!</v>
      </c>
      <c r="AA188" s="30" t="e">
        <v>#REF!</v>
      </c>
      <c r="AB188" s="30" t="e">
        <v>#REF!</v>
      </c>
      <c r="AC188" s="30" t="e">
        <v>#REF!</v>
      </c>
      <c r="AD188" s="30" t="e">
        <v>#REF!</v>
      </c>
      <c r="AE188" s="30" t="e">
        <v>#REF!</v>
      </c>
      <c r="AF188" s="30" t="e">
        <v>#REF!</v>
      </c>
    </row>
    <row r="189" spans="1:32">
      <c r="F189" s="28"/>
      <c r="G189" s="28"/>
      <c r="H189" s="32" t="s">
        <v>26</v>
      </c>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row>
    <row r="190" spans="1:32">
      <c r="F190" s="67" t="s">
        <v>56</v>
      </c>
      <c r="G190" s="32" t="s">
        <v>55</v>
      </c>
      <c r="H190" s="31">
        <v>0</v>
      </c>
      <c r="I190" s="31">
        <v>0</v>
      </c>
      <c r="J190" s="31">
        <v>0</v>
      </c>
      <c r="K190" s="31">
        <v>0</v>
      </c>
      <c r="L190" s="31">
        <v>0</v>
      </c>
      <c r="M190" s="31">
        <v>0</v>
      </c>
      <c r="N190" s="31">
        <v>0</v>
      </c>
      <c r="O190" s="31">
        <v>0</v>
      </c>
      <c r="P190" s="31">
        <v>0</v>
      </c>
      <c r="Q190" s="31">
        <v>0</v>
      </c>
      <c r="R190" s="31">
        <v>0</v>
      </c>
      <c r="S190" s="31">
        <v>0</v>
      </c>
      <c r="T190" s="31" t="e">
        <v>#REF!</v>
      </c>
      <c r="U190" s="31" t="e">
        <v>#REF!</v>
      </c>
      <c r="V190" s="31" t="e">
        <v>#REF!</v>
      </c>
      <c r="W190" s="31" t="e">
        <v>#REF!</v>
      </c>
      <c r="X190" s="31" t="e">
        <v>#REF!</v>
      </c>
      <c r="Y190" s="31" t="e">
        <v>#REF!</v>
      </c>
      <c r="Z190" s="31" t="e">
        <v>#REF!</v>
      </c>
      <c r="AA190" s="31" t="e">
        <v>#REF!</v>
      </c>
      <c r="AB190" s="31" t="e">
        <v>#REF!</v>
      </c>
      <c r="AC190" s="31" t="e">
        <v>#REF!</v>
      </c>
      <c r="AD190" s="31" t="e">
        <v>#REF!</v>
      </c>
      <c r="AE190" s="31" t="e">
        <v>#REF!</v>
      </c>
      <c r="AF190" s="31" t="e">
        <v>#REF!</v>
      </c>
    </row>
    <row r="191" spans="1:32" s="36" customFormat="1" ht="12.75">
      <c r="F191" s="28"/>
      <c r="G191" s="32" t="s">
        <v>8</v>
      </c>
      <c r="H191" s="31">
        <v>0</v>
      </c>
      <c r="I191" s="31">
        <v>0</v>
      </c>
      <c r="J191" s="31">
        <v>0</v>
      </c>
      <c r="K191" s="31">
        <v>0</v>
      </c>
      <c r="L191" s="31">
        <v>0</v>
      </c>
      <c r="M191" s="31">
        <v>0</v>
      </c>
      <c r="N191" s="31">
        <v>0</v>
      </c>
      <c r="O191" s="31">
        <v>0</v>
      </c>
      <c r="P191" s="31">
        <v>0</v>
      </c>
      <c r="Q191" s="31">
        <v>0</v>
      </c>
      <c r="R191" s="31">
        <v>0</v>
      </c>
      <c r="S191" s="31">
        <v>0</v>
      </c>
      <c r="T191" s="31">
        <v>0</v>
      </c>
      <c r="U191" s="31">
        <v>0</v>
      </c>
      <c r="V191" s="31">
        <v>0</v>
      </c>
      <c r="W191" s="31">
        <v>0</v>
      </c>
      <c r="X191" s="31">
        <v>0</v>
      </c>
      <c r="Y191" s="31">
        <v>0</v>
      </c>
      <c r="Z191" s="31">
        <v>0</v>
      </c>
      <c r="AA191" s="31">
        <v>0</v>
      </c>
      <c r="AB191" s="31">
        <v>0</v>
      </c>
      <c r="AC191" s="31">
        <v>0</v>
      </c>
      <c r="AD191" s="31">
        <v>0</v>
      </c>
      <c r="AE191" s="31">
        <v>0</v>
      </c>
      <c r="AF191" s="31">
        <v>0</v>
      </c>
    </row>
    <row r="192" spans="1:32">
      <c r="F192" s="28"/>
      <c r="G192" s="29"/>
      <c r="H192" s="36"/>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row>
    <row r="193" spans="1:32">
      <c r="F193" s="1024" t="s">
        <v>1327</v>
      </c>
      <c r="G193" s="32" t="s">
        <v>27</v>
      </c>
      <c r="H193" s="33">
        <v>0</v>
      </c>
      <c r="I193" s="33">
        <v>0</v>
      </c>
      <c r="J193" s="33">
        <v>0</v>
      </c>
      <c r="K193" s="33">
        <v>0</v>
      </c>
      <c r="L193" s="33">
        <v>0</v>
      </c>
      <c r="M193" s="33">
        <v>0</v>
      </c>
      <c r="N193" s="33">
        <v>0</v>
      </c>
      <c r="O193" s="33">
        <v>0</v>
      </c>
      <c r="P193" s="33">
        <v>0</v>
      </c>
      <c r="Q193" s="33">
        <v>0</v>
      </c>
      <c r="R193" s="33">
        <v>0</v>
      </c>
      <c r="S193" s="33">
        <v>0</v>
      </c>
      <c r="T193" s="33">
        <v>0</v>
      </c>
      <c r="U193" s="33">
        <v>0</v>
      </c>
      <c r="V193" s="33">
        <v>0</v>
      </c>
      <c r="W193" s="33">
        <v>0</v>
      </c>
      <c r="X193" s="33">
        <v>0</v>
      </c>
      <c r="Y193" s="33">
        <v>0</v>
      </c>
      <c r="Z193" s="33">
        <v>0</v>
      </c>
      <c r="AA193" s="33">
        <v>0</v>
      </c>
      <c r="AB193" s="33">
        <v>0</v>
      </c>
      <c r="AC193" s="33">
        <v>0</v>
      </c>
      <c r="AD193" s="33">
        <v>0</v>
      </c>
      <c r="AE193" s="33">
        <v>0</v>
      </c>
      <c r="AF193" s="33">
        <v>0</v>
      </c>
    </row>
    <row r="194" spans="1:32">
      <c r="F194" s="1025"/>
      <c r="G194" s="32" t="s">
        <v>28</v>
      </c>
      <c r="H194" s="33">
        <v>0</v>
      </c>
      <c r="I194" s="33">
        <v>0</v>
      </c>
      <c r="J194" s="33">
        <v>0</v>
      </c>
      <c r="K194" s="33">
        <v>0</v>
      </c>
      <c r="L194" s="33">
        <v>0</v>
      </c>
      <c r="M194" s="33">
        <v>0</v>
      </c>
      <c r="N194" s="33">
        <v>0</v>
      </c>
      <c r="O194" s="33">
        <v>0</v>
      </c>
      <c r="P194" s="33">
        <v>0</v>
      </c>
      <c r="Q194" s="33">
        <v>0</v>
      </c>
      <c r="R194" s="33">
        <v>0</v>
      </c>
      <c r="S194" s="33">
        <v>0</v>
      </c>
      <c r="T194" s="33">
        <v>0</v>
      </c>
      <c r="U194" s="33">
        <v>0</v>
      </c>
      <c r="V194" s="33">
        <v>0</v>
      </c>
      <c r="W194" s="33">
        <v>0</v>
      </c>
      <c r="X194" s="33">
        <v>0</v>
      </c>
      <c r="Y194" s="33">
        <v>0</v>
      </c>
      <c r="Z194" s="33">
        <v>0</v>
      </c>
      <c r="AA194" s="33">
        <v>0</v>
      </c>
      <c r="AB194" s="33">
        <v>0</v>
      </c>
      <c r="AC194" s="33">
        <v>0</v>
      </c>
      <c r="AD194" s="33">
        <v>0</v>
      </c>
      <c r="AE194" s="33">
        <v>0</v>
      </c>
      <c r="AF194" s="33">
        <v>0</v>
      </c>
    </row>
    <row r="195" spans="1:32">
      <c r="F195" s="1026"/>
      <c r="G195" s="32" t="s">
        <v>29</v>
      </c>
      <c r="H195" s="66">
        <v>0</v>
      </c>
      <c r="I195" s="34">
        <v>0</v>
      </c>
      <c r="J195" s="34">
        <v>0</v>
      </c>
      <c r="K195" s="34">
        <v>0</v>
      </c>
      <c r="L195" s="34">
        <v>0</v>
      </c>
      <c r="M195" s="34">
        <v>0</v>
      </c>
      <c r="N195" s="34">
        <v>0</v>
      </c>
      <c r="O195" s="34">
        <v>0</v>
      </c>
      <c r="P195" s="34">
        <v>0</v>
      </c>
      <c r="Q195" s="34">
        <v>0</v>
      </c>
      <c r="R195" s="34">
        <v>0</v>
      </c>
      <c r="S195" s="34">
        <v>0</v>
      </c>
      <c r="T195" s="34">
        <v>0</v>
      </c>
      <c r="U195" s="34">
        <v>0</v>
      </c>
      <c r="V195" s="34">
        <v>0</v>
      </c>
      <c r="W195" s="34">
        <v>0</v>
      </c>
      <c r="X195" s="34">
        <v>0</v>
      </c>
      <c r="Y195" s="34">
        <v>0</v>
      </c>
      <c r="Z195" s="34">
        <v>0</v>
      </c>
      <c r="AA195" s="34">
        <v>0</v>
      </c>
      <c r="AB195" s="34">
        <v>0</v>
      </c>
      <c r="AC195" s="34">
        <v>0</v>
      </c>
      <c r="AD195" s="34">
        <v>0</v>
      </c>
      <c r="AE195" s="34">
        <v>0</v>
      </c>
      <c r="AF195" s="34">
        <v>0</v>
      </c>
    </row>
    <row r="196" spans="1:32">
      <c r="F196" s="28"/>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row>
    <row r="197" spans="1:32" ht="15.95" customHeight="1">
      <c r="F197" s="1019" t="s">
        <v>1331</v>
      </c>
      <c r="G197" s="32" t="s">
        <v>27</v>
      </c>
      <c r="H197" s="33">
        <v>0</v>
      </c>
      <c r="I197" s="33">
        <v>0</v>
      </c>
      <c r="J197" s="33">
        <v>0</v>
      </c>
      <c r="K197" s="33">
        <v>0</v>
      </c>
      <c r="L197" s="33">
        <v>0</v>
      </c>
      <c r="M197" s="33">
        <v>0</v>
      </c>
      <c r="N197" s="33">
        <v>0</v>
      </c>
      <c r="O197" s="33">
        <v>0</v>
      </c>
      <c r="P197" s="33">
        <v>0</v>
      </c>
      <c r="Q197" s="33">
        <v>0</v>
      </c>
      <c r="R197" s="33">
        <v>0</v>
      </c>
      <c r="S197" s="33">
        <v>0</v>
      </c>
      <c r="T197" s="33">
        <v>0</v>
      </c>
      <c r="U197" s="33">
        <v>0</v>
      </c>
      <c r="V197" s="33">
        <v>0</v>
      </c>
      <c r="W197" s="33">
        <v>0</v>
      </c>
      <c r="X197" s="33">
        <v>0</v>
      </c>
      <c r="Y197" s="33">
        <v>0</v>
      </c>
      <c r="Z197" s="33">
        <v>0</v>
      </c>
      <c r="AA197" s="33">
        <v>0</v>
      </c>
      <c r="AB197" s="33">
        <v>0</v>
      </c>
      <c r="AC197" s="33">
        <v>0</v>
      </c>
      <c r="AD197" s="33">
        <v>0</v>
      </c>
      <c r="AE197" s="33">
        <v>0</v>
      </c>
      <c r="AF197" s="33">
        <v>0</v>
      </c>
    </row>
    <row r="198" spans="1:32" ht="22.35" customHeight="1">
      <c r="F198" s="1020"/>
      <c r="G198" s="32" t="s">
        <v>28</v>
      </c>
      <c r="H198" s="33">
        <v>0</v>
      </c>
      <c r="I198" s="33">
        <v>0</v>
      </c>
      <c r="J198" s="33">
        <v>0</v>
      </c>
      <c r="K198" s="33">
        <v>0</v>
      </c>
      <c r="L198" s="33">
        <v>0</v>
      </c>
      <c r="M198" s="33">
        <v>0</v>
      </c>
      <c r="N198" s="33">
        <v>0</v>
      </c>
      <c r="O198" s="33">
        <v>0</v>
      </c>
      <c r="P198" s="33">
        <v>0</v>
      </c>
      <c r="Q198" s="33">
        <v>0</v>
      </c>
      <c r="R198" s="33">
        <v>0</v>
      </c>
      <c r="S198" s="33">
        <v>0</v>
      </c>
      <c r="T198" s="33">
        <v>0</v>
      </c>
      <c r="U198" s="33">
        <v>0</v>
      </c>
      <c r="V198" s="33">
        <v>0</v>
      </c>
      <c r="W198" s="33">
        <v>0</v>
      </c>
      <c r="X198" s="33">
        <v>0</v>
      </c>
      <c r="Y198" s="33">
        <v>0</v>
      </c>
      <c r="Z198" s="33">
        <v>0</v>
      </c>
      <c r="AA198" s="33">
        <v>0</v>
      </c>
      <c r="AB198" s="33">
        <v>0</v>
      </c>
      <c r="AC198" s="33">
        <v>0</v>
      </c>
      <c r="AD198" s="33">
        <v>0</v>
      </c>
      <c r="AE198" s="33">
        <v>0</v>
      </c>
      <c r="AF198" s="33">
        <v>0</v>
      </c>
    </row>
    <row r="199" spans="1:32">
      <c r="F199" s="1021"/>
      <c r="G199" s="32" t="s">
        <v>29</v>
      </c>
      <c r="H199" s="66">
        <v>0</v>
      </c>
      <c r="I199" s="34">
        <v>0</v>
      </c>
      <c r="J199" s="34">
        <v>0</v>
      </c>
      <c r="K199" s="34">
        <v>0</v>
      </c>
      <c r="L199" s="34">
        <v>0</v>
      </c>
      <c r="M199" s="34">
        <v>0</v>
      </c>
      <c r="N199" s="34">
        <v>0</v>
      </c>
      <c r="O199" s="34">
        <v>0</v>
      </c>
      <c r="P199" s="34">
        <v>0</v>
      </c>
      <c r="Q199" s="34">
        <v>0</v>
      </c>
      <c r="R199" s="34">
        <v>0</v>
      </c>
      <c r="S199" s="34">
        <v>0</v>
      </c>
      <c r="T199" s="34">
        <v>0</v>
      </c>
      <c r="U199" s="34">
        <v>0</v>
      </c>
      <c r="V199" s="34">
        <v>0</v>
      </c>
      <c r="W199" s="34">
        <v>0</v>
      </c>
      <c r="X199" s="34">
        <v>0</v>
      </c>
      <c r="Y199" s="34">
        <v>0</v>
      </c>
      <c r="Z199" s="34">
        <v>0</v>
      </c>
      <c r="AA199" s="34">
        <v>0</v>
      </c>
      <c r="AB199" s="34">
        <v>0</v>
      </c>
      <c r="AC199" s="34">
        <v>0</v>
      </c>
      <c r="AD199" s="34">
        <v>0</v>
      </c>
      <c r="AE199" s="34">
        <v>0</v>
      </c>
      <c r="AF199" s="34">
        <v>0</v>
      </c>
    </row>
    <row r="200" spans="1:32">
      <c r="F200" s="28"/>
      <c r="G200" s="28"/>
      <c r="H200" s="29"/>
      <c r="I200" s="35"/>
      <c r="J200" s="35"/>
      <c r="K200" s="35"/>
      <c r="L200" s="35"/>
      <c r="M200" s="35"/>
      <c r="N200" s="35"/>
      <c r="O200" s="35"/>
      <c r="P200" s="35"/>
      <c r="Q200" s="35"/>
      <c r="R200" s="35"/>
      <c r="S200" s="35"/>
    </row>
    <row r="201" spans="1:32" s="36" customFormat="1" ht="12.75">
      <c r="F201" s="32" t="s">
        <v>57</v>
      </c>
      <c r="G201" s="82">
        <v>0</v>
      </c>
      <c r="H201" s="29"/>
      <c r="I201" s="33">
        <v>0</v>
      </c>
      <c r="J201" s="33">
        <v>0</v>
      </c>
      <c r="K201" s="33">
        <v>0</v>
      </c>
      <c r="L201" s="33">
        <v>0</v>
      </c>
      <c r="M201" s="33">
        <v>0</v>
      </c>
      <c r="N201" s="33">
        <v>0</v>
      </c>
      <c r="O201" s="33">
        <v>0</v>
      </c>
      <c r="P201" s="33">
        <v>0</v>
      </c>
      <c r="Q201" s="33">
        <v>0</v>
      </c>
      <c r="R201" s="33">
        <v>0</v>
      </c>
      <c r="S201" s="33">
        <v>0</v>
      </c>
      <c r="T201" s="33" t="e">
        <v>#REF!</v>
      </c>
      <c r="U201" s="33" t="e">
        <v>#REF!</v>
      </c>
      <c r="V201" s="33" t="e">
        <v>#REF!</v>
      </c>
      <c r="W201" s="33" t="e">
        <v>#REF!</v>
      </c>
      <c r="X201" s="33" t="e">
        <v>#REF!</v>
      </c>
      <c r="Y201" s="33" t="e">
        <v>#REF!</v>
      </c>
      <c r="Z201" s="33" t="e">
        <v>#REF!</v>
      </c>
      <c r="AA201" s="33" t="e">
        <v>#REF!</v>
      </c>
      <c r="AB201" s="33" t="e">
        <v>#REF!</v>
      </c>
      <c r="AC201" s="33" t="e">
        <v>#REF!</v>
      </c>
      <c r="AD201" s="33" t="e">
        <v>#REF!</v>
      </c>
      <c r="AE201" s="33" t="e">
        <v>#REF!</v>
      </c>
      <c r="AF201" s="33" t="e">
        <v>#REF!</v>
      </c>
    </row>
    <row r="202" spans="1:32" s="36" customFormat="1" ht="12.75">
      <c r="F202" s="32" t="s">
        <v>58</v>
      </c>
      <c r="G202" s="82">
        <v>0</v>
      </c>
      <c r="H202" s="29"/>
      <c r="I202" s="33">
        <v>0</v>
      </c>
      <c r="J202" s="33">
        <v>0</v>
      </c>
      <c r="K202" s="33">
        <v>0</v>
      </c>
      <c r="L202" s="33">
        <v>0</v>
      </c>
      <c r="M202" s="33">
        <v>0</v>
      </c>
      <c r="N202" s="33">
        <v>0</v>
      </c>
      <c r="O202" s="33">
        <v>0</v>
      </c>
      <c r="P202" s="33">
        <v>0</v>
      </c>
      <c r="Q202" s="33">
        <v>0</v>
      </c>
      <c r="R202" s="33">
        <v>0</v>
      </c>
      <c r="S202" s="33">
        <v>0</v>
      </c>
      <c r="T202" s="33">
        <v>0</v>
      </c>
      <c r="U202" s="33">
        <v>0</v>
      </c>
      <c r="V202" s="33">
        <v>0</v>
      </c>
      <c r="W202" s="33">
        <v>0</v>
      </c>
      <c r="X202" s="33">
        <v>0</v>
      </c>
      <c r="Y202" s="33">
        <v>0</v>
      </c>
      <c r="Z202" s="33">
        <v>0</v>
      </c>
      <c r="AA202" s="33">
        <v>0</v>
      </c>
      <c r="AB202" s="33">
        <v>0</v>
      </c>
      <c r="AC202" s="33">
        <v>0</v>
      </c>
      <c r="AD202" s="33">
        <v>0</v>
      </c>
      <c r="AE202" s="33">
        <v>0</v>
      </c>
      <c r="AF202" s="33">
        <v>0</v>
      </c>
    </row>
    <row r="206" spans="1:32" ht="26.25">
      <c r="H206" s="84" t="s">
        <v>89</v>
      </c>
      <c r="I206" s="1018" t="s">
        <v>92</v>
      </c>
      <c r="J206" s="1018"/>
      <c r="K206" s="1018"/>
      <c r="L206" s="1018"/>
      <c r="M206" s="1018"/>
      <c r="N206" s="1018"/>
      <c r="O206" s="1018"/>
      <c r="P206" s="1018"/>
      <c r="Q206" s="1018"/>
    </row>
    <row r="207" spans="1:32" ht="27" customHeight="1">
      <c r="A207" s="36"/>
      <c r="H207" s="85">
        <v>3</v>
      </c>
      <c r="I207" s="1031" t="s">
        <v>19</v>
      </c>
      <c r="J207" s="1031" t="s">
        <v>124</v>
      </c>
      <c r="K207" s="1031" t="s">
        <v>21</v>
      </c>
      <c r="L207" s="1031" t="s">
        <v>22</v>
      </c>
      <c r="M207" s="1031" t="s">
        <v>23</v>
      </c>
      <c r="N207" s="1031" t="s">
        <v>24</v>
      </c>
      <c r="O207" s="1031"/>
      <c r="P207" s="1031"/>
      <c r="Q207" s="1031"/>
      <c r="R207" s="36"/>
      <c r="S207" s="36"/>
    </row>
    <row r="208" spans="1:32" ht="36">
      <c r="A208" s="36"/>
      <c r="B208" s="36"/>
      <c r="C208" s="36"/>
      <c r="D208" s="36"/>
      <c r="E208" s="36"/>
      <c r="F208" s="36"/>
      <c r="G208" s="36"/>
      <c r="H208" s="36"/>
      <c r="I208" s="187"/>
      <c r="J208" s="187"/>
      <c r="K208" s="187"/>
      <c r="L208" s="188"/>
      <c r="M208" s="192"/>
      <c r="N208" s="1022" t="s">
        <v>54</v>
      </c>
      <c r="O208" s="1023"/>
      <c r="P208" s="86"/>
      <c r="Q208" s="86"/>
      <c r="R208" s="36"/>
      <c r="S208" s="36"/>
    </row>
    <row r="209" spans="6:32">
      <c r="M209" s="28"/>
      <c r="N209" s="28"/>
      <c r="O209" s="28"/>
      <c r="P209" s="28"/>
      <c r="Q209" s="28"/>
      <c r="R209" s="28"/>
      <c r="S209" s="28"/>
    </row>
    <row r="210" spans="6:32">
      <c r="F210" s="28"/>
      <c r="G210" s="28"/>
      <c r="H210" s="29"/>
      <c r="I210" s="75">
        <v>2024</v>
      </c>
      <c r="J210" s="75">
        <v>2025</v>
      </c>
      <c r="K210" s="75">
        <v>2026</v>
      </c>
      <c r="L210" s="75">
        <v>2027</v>
      </c>
      <c r="M210" s="75">
        <v>2028</v>
      </c>
      <c r="N210" s="75">
        <v>2029</v>
      </c>
      <c r="O210" s="75">
        <v>2030</v>
      </c>
      <c r="P210" s="75">
        <v>2031</v>
      </c>
      <c r="Q210" s="75">
        <v>2032</v>
      </c>
      <c r="R210" s="75">
        <v>2033</v>
      </c>
      <c r="S210" s="75">
        <v>2034</v>
      </c>
      <c r="T210" s="75" t="e">
        <v>#REF!</v>
      </c>
      <c r="U210" s="75" t="e">
        <v>#REF!</v>
      </c>
      <c r="V210" s="75" t="e">
        <v>#REF!</v>
      </c>
      <c r="W210" s="75" t="e">
        <v>#REF!</v>
      </c>
      <c r="X210" s="75" t="e">
        <v>#REF!</v>
      </c>
      <c r="Y210" s="75" t="e">
        <v>#REF!</v>
      </c>
      <c r="Z210" s="75" t="e">
        <v>#REF!</v>
      </c>
      <c r="AA210" s="75" t="e">
        <v>#REF!</v>
      </c>
      <c r="AB210" s="75" t="e">
        <v>#REF!</v>
      </c>
      <c r="AC210" s="75" t="e">
        <v>#REF!</v>
      </c>
      <c r="AD210" s="75" t="e">
        <v>#REF!</v>
      </c>
      <c r="AE210" s="75" t="e">
        <v>#REF!</v>
      </c>
      <c r="AF210" s="75" t="e">
        <v>#REF!</v>
      </c>
    </row>
    <row r="211" spans="6:32">
      <c r="F211" s="28"/>
      <c r="G211" s="28"/>
      <c r="H211" s="29"/>
      <c r="I211" s="30">
        <v>2024</v>
      </c>
      <c r="J211" s="30">
        <v>2025</v>
      </c>
      <c r="K211" s="30">
        <v>2026</v>
      </c>
      <c r="L211" s="30">
        <v>2027</v>
      </c>
      <c r="M211" s="30">
        <v>2028</v>
      </c>
      <c r="N211" s="30">
        <v>2029</v>
      </c>
      <c r="O211" s="30">
        <v>2030</v>
      </c>
      <c r="P211" s="30">
        <v>2031</v>
      </c>
      <c r="Q211" s="30">
        <v>2032</v>
      </c>
      <c r="R211" s="30">
        <v>2033</v>
      </c>
      <c r="S211" s="30">
        <v>2034</v>
      </c>
      <c r="T211" s="30" t="e">
        <v>#REF!</v>
      </c>
      <c r="U211" s="30" t="e">
        <v>#REF!</v>
      </c>
      <c r="V211" s="30" t="e">
        <v>#REF!</v>
      </c>
      <c r="W211" s="30" t="e">
        <v>#REF!</v>
      </c>
      <c r="X211" s="30" t="e">
        <v>#REF!</v>
      </c>
      <c r="Y211" s="30" t="e">
        <v>#REF!</v>
      </c>
      <c r="Z211" s="30" t="e">
        <v>#REF!</v>
      </c>
      <c r="AA211" s="30" t="e">
        <v>#REF!</v>
      </c>
      <c r="AB211" s="30" t="e">
        <v>#REF!</v>
      </c>
      <c r="AC211" s="30" t="e">
        <v>#REF!</v>
      </c>
      <c r="AD211" s="30" t="e">
        <v>#REF!</v>
      </c>
      <c r="AE211" s="30" t="e">
        <v>#REF!</v>
      </c>
      <c r="AF211" s="30" t="e">
        <v>#REF!</v>
      </c>
    </row>
    <row r="212" spans="6:32">
      <c r="F212" s="28"/>
      <c r="G212" s="28"/>
      <c r="H212" s="32" t="s">
        <v>26</v>
      </c>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row>
    <row r="213" spans="6:32">
      <c r="F213" s="67" t="s">
        <v>56</v>
      </c>
      <c r="G213" s="32" t="s">
        <v>55</v>
      </c>
      <c r="H213" s="121"/>
      <c r="I213" s="121"/>
      <c r="J213" s="121"/>
      <c r="K213" s="121"/>
      <c r="L213" s="121"/>
      <c r="M213" s="121"/>
      <c r="N213" s="121"/>
      <c r="O213" s="121"/>
      <c r="P213" s="121"/>
      <c r="Q213" s="121"/>
      <c r="R213" s="121"/>
      <c r="S213" s="121"/>
      <c r="T213" s="121"/>
      <c r="U213" s="121"/>
      <c r="V213" s="121"/>
      <c r="W213" s="121"/>
      <c r="X213" s="121"/>
      <c r="Y213" s="121"/>
      <c r="Z213" s="121"/>
      <c r="AA213" s="121"/>
      <c r="AB213" s="121"/>
      <c r="AC213" s="121"/>
      <c r="AD213" s="121"/>
      <c r="AE213" s="121"/>
      <c r="AF213" s="121"/>
    </row>
    <row r="214" spans="6:32" s="36" customFormat="1" ht="12.75">
      <c r="F214" s="28"/>
      <c r="G214" s="32" t="s">
        <v>8</v>
      </c>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21"/>
      <c r="AD214" s="121"/>
      <c r="AE214" s="121"/>
      <c r="AF214" s="121"/>
    </row>
    <row r="215" spans="6:32">
      <c r="F215" s="28"/>
      <c r="G215" s="29"/>
      <c r="H215" s="36"/>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row>
    <row r="216" spans="6:32" ht="15.75" customHeight="1">
      <c r="F216" s="1024" t="s">
        <v>1326</v>
      </c>
      <c r="G216" s="32" t="s">
        <v>27</v>
      </c>
      <c r="H216" s="33">
        <v>0</v>
      </c>
      <c r="I216" s="33">
        <v>0</v>
      </c>
      <c r="J216" s="33">
        <v>0</v>
      </c>
      <c r="K216" s="33">
        <v>0</v>
      </c>
      <c r="L216" s="33">
        <v>0</v>
      </c>
      <c r="M216" s="33">
        <v>0</v>
      </c>
      <c r="N216" s="33">
        <v>0</v>
      </c>
      <c r="O216" s="33">
        <v>0</v>
      </c>
      <c r="P216" s="33">
        <v>0</v>
      </c>
      <c r="Q216" s="33">
        <v>0</v>
      </c>
      <c r="R216" s="33">
        <v>0</v>
      </c>
      <c r="S216" s="33">
        <v>0</v>
      </c>
      <c r="T216" s="33" t="e">
        <v>#REF!</v>
      </c>
      <c r="U216" s="33" t="e">
        <v>#REF!</v>
      </c>
      <c r="V216" s="33" t="e">
        <v>#REF!</v>
      </c>
      <c r="W216" s="33" t="e">
        <v>#REF!</v>
      </c>
      <c r="X216" s="33" t="e">
        <v>#REF!</v>
      </c>
      <c r="Y216" s="33" t="e">
        <v>#REF!</v>
      </c>
      <c r="Z216" s="33" t="e">
        <v>#REF!</v>
      </c>
      <c r="AA216" s="33" t="e">
        <v>#REF!</v>
      </c>
      <c r="AB216" s="33" t="e">
        <v>#REF!</v>
      </c>
      <c r="AC216" s="33" t="e">
        <v>#REF!</v>
      </c>
      <c r="AD216" s="33" t="e">
        <v>#REF!</v>
      </c>
      <c r="AE216" s="33" t="e">
        <v>#REF!</v>
      </c>
      <c r="AF216" s="33" t="e">
        <v>#REF!</v>
      </c>
    </row>
    <row r="217" spans="6:32">
      <c r="F217" s="1025"/>
      <c r="G217" s="123"/>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row>
    <row r="218" spans="6:32">
      <c r="F218" s="1026"/>
      <c r="G218" s="32" t="s">
        <v>29</v>
      </c>
      <c r="H218" s="66">
        <v>0</v>
      </c>
      <c r="I218" s="34">
        <v>0</v>
      </c>
      <c r="J218" s="34">
        <v>0</v>
      </c>
      <c r="K218" s="34">
        <v>0</v>
      </c>
      <c r="L218" s="34">
        <v>0</v>
      </c>
      <c r="M218" s="34">
        <v>0</v>
      </c>
      <c r="N218" s="34">
        <v>0</v>
      </c>
      <c r="O218" s="34">
        <v>0</v>
      </c>
      <c r="P218" s="34">
        <v>0</v>
      </c>
      <c r="Q218" s="34">
        <v>0</v>
      </c>
      <c r="R218" s="34">
        <v>0</v>
      </c>
      <c r="S218" s="34">
        <v>0</v>
      </c>
      <c r="T218" s="34" t="e">
        <v>#REF!</v>
      </c>
      <c r="U218" s="34" t="e">
        <v>#REF!</v>
      </c>
      <c r="V218" s="34" t="e">
        <v>#REF!</v>
      </c>
      <c r="W218" s="34" t="e">
        <v>#REF!</v>
      </c>
      <c r="X218" s="34" t="e">
        <v>#REF!</v>
      </c>
      <c r="Y218" s="34" t="e">
        <v>#REF!</v>
      </c>
      <c r="Z218" s="34" t="e">
        <v>#REF!</v>
      </c>
      <c r="AA218" s="34" t="e">
        <v>#REF!</v>
      </c>
      <c r="AB218" s="34" t="e">
        <v>#REF!</v>
      </c>
      <c r="AC218" s="34" t="e">
        <v>#REF!</v>
      </c>
      <c r="AD218" s="34" t="e">
        <v>#REF!</v>
      </c>
      <c r="AE218" s="34" t="e">
        <v>#REF!</v>
      </c>
      <c r="AF218" s="34" t="e">
        <v>#REF!</v>
      </c>
    </row>
    <row r="219" spans="6:32">
      <c r="F219" s="28"/>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row>
    <row r="220" spans="6:32">
      <c r="F220" s="1019" t="s">
        <v>1327</v>
      </c>
      <c r="G220" s="32" t="s">
        <v>27</v>
      </c>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row>
    <row r="221" spans="6:32">
      <c r="F221" s="1020"/>
      <c r="G221" s="32" t="s">
        <v>28</v>
      </c>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row>
    <row r="222" spans="6:32">
      <c r="F222" s="1021"/>
      <c r="G222" s="32" t="s">
        <v>29</v>
      </c>
      <c r="H222" s="73"/>
      <c r="I222" s="74"/>
      <c r="J222" s="74"/>
      <c r="K222" s="74"/>
      <c r="L222" s="74"/>
      <c r="M222" s="74"/>
      <c r="N222" s="74"/>
      <c r="O222" s="74"/>
      <c r="P222" s="74"/>
      <c r="Q222" s="74"/>
      <c r="R222" s="74"/>
      <c r="S222" s="74"/>
      <c r="T222" s="74"/>
      <c r="U222" s="74"/>
      <c r="V222" s="74"/>
      <c r="W222" s="74"/>
      <c r="X222" s="74"/>
      <c r="Y222" s="74"/>
      <c r="Z222" s="74"/>
      <c r="AA222" s="74"/>
      <c r="AB222" s="74"/>
      <c r="AC222" s="74"/>
      <c r="AD222" s="74"/>
      <c r="AE222" s="74"/>
      <c r="AF222" s="74"/>
    </row>
    <row r="223" spans="6:32">
      <c r="F223" s="28"/>
      <c r="G223" s="28"/>
      <c r="H223" s="29"/>
      <c r="I223" s="35"/>
      <c r="J223" s="35"/>
      <c r="K223" s="35"/>
      <c r="L223" s="35"/>
      <c r="M223" s="35"/>
      <c r="N223" s="35"/>
      <c r="O223" s="35"/>
      <c r="P223" s="35"/>
      <c r="Q223" s="35"/>
      <c r="R223" s="35"/>
      <c r="S223" s="35"/>
    </row>
    <row r="224" spans="6:32" s="36" customFormat="1" ht="12.75">
      <c r="F224" s="32"/>
      <c r="G224" s="122"/>
      <c r="H224" s="29"/>
      <c r="I224" s="124"/>
      <c r="J224" s="124"/>
      <c r="K224" s="124"/>
      <c r="L224" s="124"/>
      <c r="M224" s="124"/>
      <c r="N224" s="124"/>
      <c r="O224" s="124"/>
      <c r="P224" s="124"/>
      <c r="Q224" s="124"/>
      <c r="R224" s="124"/>
      <c r="S224" s="124"/>
      <c r="T224" s="124"/>
      <c r="U224" s="124"/>
      <c r="V224" s="124"/>
      <c r="W224" s="124"/>
      <c r="X224" s="124"/>
      <c r="Y224" s="124"/>
      <c r="Z224" s="124"/>
      <c r="AA224" s="124"/>
      <c r="AB224" s="124"/>
      <c r="AC224" s="124"/>
      <c r="AD224" s="124"/>
      <c r="AE224" s="124"/>
      <c r="AF224" s="124"/>
    </row>
    <row r="225" spans="1:32" s="36" customFormat="1" ht="12.75">
      <c r="F225" s="32"/>
      <c r="G225" s="122"/>
      <c r="H225" s="29"/>
      <c r="I225" s="124"/>
      <c r="J225" s="124"/>
      <c r="K225" s="124"/>
      <c r="L225" s="124"/>
      <c r="M225" s="124"/>
      <c r="N225" s="124"/>
      <c r="O225" s="124"/>
      <c r="P225" s="124"/>
      <c r="Q225" s="124"/>
      <c r="R225" s="124"/>
      <c r="S225" s="124"/>
      <c r="T225" s="124"/>
      <c r="U225" s="124"/>
      <c r="V225" s="124"/>
      <c r="W225" s="124"/>
      <c r="X225" s="124"/>
      <c r="Y225" s="124"/>
      <c r="Z225" s="124"/>
      <c r="AA225" s="124"/>
      <c r="AB225" s="124"/>
      <c r="AC225" s="124"/>
      <c r="AD225" s="124"/>
      <c r="AE225" s="124"/>
      <c r="AF225" s="124"/>
    </row>
    <row r="228" spans="1:32" ht="26.25">
      <c r="H228" s="84" t="s">
        <v>89</v>
      </c>
      <c r="I228" s="1018" t="s">
        <v>93</v>
      </c>
      <c r="J228" s="1018"/>
      <c r="K228" s="1018"/>
      <c r="L228" s="1018"/>
      <c r="M228" s="1018"/>
      <c r="N228" s="1018"/>
      <c r="O228" s="1018"/>
      <c r="P228" s="1018"/>
      <c r="Q228" s="1018"/>
    </row>
    <row r="229" spans="1:32" ht="39.75" customHeight="1">
      <c r="A229" s="36"/>
      <c r="H229" s="85">
        <v>4</v>
      </c>
      <c r="I229" s="1031" t="s">
        <v>19</v>
      </c>
      <c r="J229" s="1031" t="s">
        <v>124</v>
      </c>
      <c r="K229" s="1031" t="s">
        <v>21</v>
      </c>
      <c r="L229" s="1031" t="s">
        <v>22</v>
      </c>
      <c r="M229" s="1031" t="s">
        <v>23</v>
      </c>
      <c r="N229" s="1031" t="s">
        <v>24</v>
      </c>
      <c r="O229" s="1031"/>
      <c r="P229" s="1031"/>
      <c r="Q229" s="1031"/>
      <c r="R229" s="36"/>
      <c r="S229" s="36"/>
    </row>
    <row r="230" spans="1:32" ht="33.75">
      <c r="A230" s="36"/>
      <c r="B230" s="36"/>
      <c r="C230" s="36"/>
      <c r="D230" s="36"/>
      <c r="E230" s="36"/>
      <c r="F230" s="36"/>
      <c r="G230" s="36"/>
      <c r="H230" s="36"/>
      <c r="I230" s="187"/>
      <c r="J230" s="187"/>
      <c r="K230" s="187"/>
      <c r="L230" s="188"/>
      <c r="M230" s="192"/>
      <c r="N230" s="1029" t="s">
        <v>54</v>
      </c>
      <c r="O230" s="1030"/>
      <c r="P230" s="86"/>
      <c r="Q230" s="86"/>
      <c r="R230" s="36"/>
      <c r="S230" s="36"/>
    </row>
    <row r="231" spans="1:32">
      <c r="M231" s="28"/>
      <c r="N231" s="28"/>
      <c r="O231" s="28"/>
      <c r="P231" s="28"/>
      <c r="Q231" s="28"/>
      <c r="R231" s="28"/>
      <c r="S231" s="28"/>
    </row>
    <row r="232" spans="1:32">
      <c r="F232" s="28"/>
      <c r="G232" s="28"/>
      <c r="H232" s="29"/>
      <c r="I232" s="75">
        <v>2024</v>
      </c>
      <c r="J232" s="75">
        <v>2025</v>
      </c>
      <c r="K232" s="75">
        <v>2026</v>
      </c>
      <c r="L232" s="75">
        <v>2027</v>
      </c>
      <c r="M232" s="75">
        <v>2028</v>
      </c>
      <c r="N232" s="75">
        <v>2029</v>
      </c>
      <c r="O232" s="75">
        <v>2030</v>
      </c>
      <c r="P232" s="75">
        <v>2031</v>
      </c>
      <c r="Q232" s="75">
        <v>2032</v>
      </c>
      <c r="R232" s="75">
        <v>2033</v>
      </c>
      <c r="S232" s="75">
        <v>2034</v>
      </c>
      <c r="T232" s="75" t="e">
        <v>#REF!</v>
      </c>
      <c r="U232" s="75" t="e">
        <v>#REF!</v>
      </c>
      <c r="V232" s="75" t="e">
        <v>#REF!</v>
      </c>
      <c r="W232" s="75" t="e">
        <v>#REF!</v>
      </c>
      <c r="X232" s="75" t="e">
        <v>#REF!</v>
      </c>
      <c r="Y232" s="75" t="e">
        <v>#REF!</v>
      </c>
      <c r="Z232" s="75" t="e">
        <v>#REF!</v>
      </c>
      <c r="AA232" s="75" t="e">
        <v>#REF!</v>
      </c>
      <c r="AB232" s="75" t="e">
        <v>#REF!</v>
      </c>
      <c r="AC232" s="75" t="e">
        <v>#REF!</v>
      </c>
      <c r="AD232" s="75" t="e">
        <v>#REF!</v>
      </c>
      <c r="AE232" s="75" t="e">
        <v>#REF!</v>
      </c>
      <c r="AF232" s="75" t="e">
        <v>#REF!</v>
      </c>
    </row>
    <row r="233" spans="1:32">
      <c r="F233" s="28"/>
      <c r="G233" s="28"/>
      <c r="H233" s="29"/>
      <c r="I233" s="30">
        <v>2024</v>
      </c>
      <c r="J233" s="30">
        <v>2025</v>
      </c>
      <c r="K233" s="30">
        <v>2026</v>
      </c>
      <c r="L233" s="30">
        <v>2027</v>
      </c>
      <c r="M233" s="30">
        <v>2028</v>
      </c>
      <c r="N233" s="30">
        <v>2029</v>
      </c>
      <c r="O233" s="30">
        <v>2030</v>
      </c>
      <c r="P233" s="30">
        <v>2031</v>
      </c>
      <c r="Q233" s="30">
        <v>2032</v>
      </c>
      <c r="R233" s="30">
        <v>2033</v>
      </c>
      <c r="S233" s="30">
        <v>2034</v>
      </c>
      <c r="T233" s="30" t="e">
        <v>#REF!</v>
      </c>
      <c r="U233" s="30" t="e">
        <v>#REF!</v>
      </c>
      <c r="V233" s="30" t="e">
        <v>#REF!</v>
      </c>
      <c r="W233" s="30" t="e">
        <v>#REF!</v>
      </c>
      <c r="X233" s="30" t="e">
        <v>#REF!</v>
      </c>
      <c r="Y233" s="30" t="e">
        <v>#REF!</v>
      </c>
      <c r="Z233" s="30" t="e">
        <v>#REF!</v>
      </c>
      <c r="AA233" s="30" t="e">
        <v>#REF!</v>
      </c>
      <c r="AB233" s="30" t="e">
        <v>#REF!</v>
      </c>
      <c r="AC233" s="30" t="e">
        <v>#REF!</v>
      </c>
      <c r="AD233" s="30" t="e">
        <v>#REF!</v>
      </c>
      <c r="AE233" s="30" t="e">
        <v>#REF!</v>
      </c>
      <c r="AF233" s="30" t="e">
        <v>#REF!</v>
      </c>
    </row>
    <row r="234" spans="1:32">
      <c r="F234" s="28"/>
      <c r="G234" s="28"/>
      <c r="H234" s="32" t="s">
        <v>26</v>
      </c>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row>
    <row r="235" spans="1:32">
      <c r="F235" s="67" t="s">
        <v>56</v>
      </c>
      <c r="G235" s="32" t="s">
        <v>55</v>
      </c>
      <c r="H235" s="121"/>
      <c r="I235" s="121"/>
      <c r="J235" s="121"/>
      <c r="K235" s="121"/>
      <c r="L235" s="121"/>
      <c r="M235" s="121"/>
      <c r="N235" s="121"/>
      <c r="O235" s="121"/>
      <c r="P235" s="121"/>
      <c r="Q235" s="121"/>
      <c r="R235" s="121"/>
      <c r="S235" s="121"/>
      <c r="T235" s="121"/>
      <c r="U235" s="121"/>
      <c r="V235" s="121"/>
      <c r="W235" s="121"/>
      <c r="X235" s="121"/>
      <c r="Y235" s="121"/>
      <c r="Z235" s="121"/>
      <c r="AA235" s="121"/>
      <c r="AB235" s="121"/>
      <c r="AC235" s="121"/>
      <c r="AD235" s="121"/>
      <c r="AE235" s="121"/>
      <c r="AF235" s="121"/>
    </row>
    <row r="236" spans="1:32" s="36" customFormat="1" ht="12.75">
      <c r="F236" s="28"/>
      <c r="G236" s="32" t="s">
        <v>8</v>
      </c>
      <c r="H236" s="121"/>
      <c r="I236" s="121"/>
      <c r="J236" s="121"/>
      <c r="K236" s="121"/>
      <c r="L236" s="121"/>
      <c r="M236" s="121"/>
      <c r="N236" s="121"/>
      <c r="O236" s="121"/>
      <c r="P236" s="121"/>
      <c r="Q236" s="121"/>
      <c r="R236" s="121"/>
      <c r="S236" s="121"/>
      <c r="T236" s="121"/>
      <c r="U236" s="121"/>
      <c r="V236" s="121"/>
      <c r="W236" s="121"/>
      <c r="X236" s="121"/>
      <c r="Y236" s="121"/>
      <c r="Z236" s="121"/>
      <c r="AA236" s="121"/>
      <c r="AB236" s="121"/>
      <c r="AC236" s="121"/>
      <c r="AD236" s="121"/>
      <c r="AE236" s="121"/>
      <c r="AF236" s="121"/>
    </row>
    <row r="237" spans="1:32">
      <c r="F237" s="28"/>
      <c r="G237" s="29"/>
      <c r="H237" s="36"/>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row>
    <row r="238" spans="1:32" ht="15.95" customHeight="1">
      <c r="F238" s="1024" t="s">
        <v>1326</v>
      </c>
      <c r="G238" s="32" t="s">
        <v>27</v>
      </c>
      <c r="H238" s="33">
        <v>0</v>
      </c>
      <c r="I238" s="33">
        <v>0</v>
      </c>
      <c r="J238" s="33">
        <v>0</v>
      </c>
      <c r="K238" s="33">
        <v>0</v>
      </c>
      <c r="L238" s="33">
        <v>0</v>
      </c>
      <c r="M238" s="33">
        <v>0</v>
      </c>
      <c r="N238" s="33">
        <v>0</v>
      </c>
      <c r="O238" s="33">
        <v>0</v>
      </c>
      <c r="P238" s="33">
        <v>0</v>
      </c>
      <c r="Q238" s="33">
        <v>0</v>
      </c>
      <c r="R238" s="33">
        <v>0</v>
      </c>
      <c r="S238" s="33">
        <v>0</v>
      </c>
      <c r="T238" s="33" t="e">
        <v>#REF!</v>
      </c>
      <c r="U238" s="33" t="e">
        <v>#REF!</v>
      </c>
      <c r="V238" s="33" t="e">
        <v>#REF!</v>
      </c>
      <c r="W238" s="33" t="e">
        <v>#REF!</v>
      </c>
      <c r="X238" s="33" t="e">
        <v>#REF!</v>
      </c>
      <c r="Y238" s="33" t="e">
        <v>#REF!</v>
      </c>
      <c r="Z238" s="33" t="e">
        <v>#REF!</v>
      </c>
      <c r="AA238" s="33" t="e">
        <v>#REF!</v>
      </c>
      <c r="AB238" s="33" t="e">
        <v>#REF!</v>
      </c>
      <c r="AC238" s="33" t="e">
        <v>#REF!</v>
      </c>
      <c r="AD238" s="33" t="e">
        <v>#REF!</v>
      </c>
      <c r="AE238" s="33" t="e">
        <v>#REF!</v>
      </c>
      <c r="AF238" s="33" t="e">
        <v>#REF!</v>
      </c>
    </row>
    <row r="239" spans="1:32">
      <c r="F239" s="1025"/>
      <c r="G239" s="123"/>
      <c r="H239" s="124"/>
      <c r="I239" s="124"/>
      <c r="J239" s="124"/>
      <c r="K239" s="124"/>
      <c r="L239" s="124"/>
      <c r="M239" s="124"/>
      <c r="N239" s="124"/>
      <c r="O239" s="124"/>
      <c r="P239" s="124"/>
      <c r="Q239" s="124"/>
      <c r="R239" s="124"/>
      <c r="S239" s="124"/>
      <c r="T239" s="124"/>
      <c r="U239" s="124"/>
      <c r="V239" s="124"/>
      <c r="W239" s="124"/>
      <c r="X239" s="124"/>
      <c r="Y239" s="124"/>
      <c r="Z239" s="124"/>
      <c r="AA239" s="124"/>
      <c r="AB239" s="124"/>
      <c r="AC239" s="124"/>
      <c r="AD239" s="124"/>
      <c r="AE239" s="124"/>
      <c r="AF239" s="124"/>
    </row>
    <row r="240" spans="1:32">
      <c r="F240" s="1026"/>
      <c r="G240" s="32" t="s">
        <v>29</v>
      </c>
      <c r="H240" s="66">
        <v>0</v>
      </c>
      <c r="I240" s="34">
        <v>0</v>
      </c>
      <c r="J240" s="34">
        <v>0</v>
      </c>
      <c r="K240" s="34">
        <v>0</v>
      </c>
      <c r="L240" s="34">
        <v>0</v>
      </c>
      <c r="M240" s="34">
        <v>0</v>
      </c>
      <c r="N240" s="34">
        <v>0</v>
      </c>
      <c r="O240" s="34">
        <v>0</v>
      </c>
      <c r="P240" s="34">
        <v>0</v>
      </c>
      <c r="Q240" s="34">
        <v>0</v>
      </c>
      <c r="R240" s="34">
        <v>0</v>
      </c>
      <c r="S240" s="34">
        <v>0</v>
      </c>
      <c r="T240" s="34" t="e">
        <v>#REF!</v>
      </c>
      <c r="U240" s="34" t="e">
        <v>#REF!</v>
      </c>
      <c r="V240" s="34" t="e">
        <v>#REF!</v>
      </c>
      <c r="W240" s="34" t="e">
        <v>#REF!</v>
      </c>
      <c r="X240" s="34" t="e">
        <v>#REF!</v>
      </c>
      <c r="Y240" s="34" t="e">
        <v>#REF!</v>
      </c>
      <c r="Z240" s="34" t="e">
        <v>#REF!</v>
      </c>
      <c r="AA240" s="34" t="e">
        <v>#REF!</v>
      </c>
      <c r="AB240" s="34" t="e">
        <v>#REF!</v>
      </c>
      <c r="AC240" s="34" t="e">
        <v>#REF!</v>
      </c>
      <c r="AD240" s="34" t="e">
        <v>#REF!</v>
      </c>
      <c r="AE240" s="34" t="e">
        <v>#REF!</v>
      </c>
      <c r="AF240" s="34" t="e">
        <v>#REF!</v>
      </c>
    </row>
    <row r="241" spans="6:32">
      <c r="F241" s="28"/>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row>
    <row r="242" spans="6:32">
      <c r="F242" s="1019" t="s">
        <v>1327</v>
      </c>
      <c r="G242" s="3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row>
    <row r="243" spans="6:32">
      <c r="F243" s="1020"/>
      <c r="G243" s="3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row>
    <row r="244" spans="6:32">
      <c r="F244" s="1021"/>
      <c r="G244" s="32"/>
      <c r="H244" s="73"/>
      <c r="I244" s="74"/>
      <c r="J244" s="74"/>
      <c r="K244" s="74"/>
      <c r="L244" s="74"/>
      <c r="M244" s="74"/>
      <c r="N244" s="74"/>
      <c r="O244" s="74"/>
      <c r="P244" s="74"/>
      <c r="Q244" s="74"/>
      <c r="R244" s="74"/>
      <c r="S244" s="74"/>
      <c r="T244" s="74"/>
      <c r="U244" s="74"/>
      <c r="V244" s="74"/>
      <c r="W244" s="74"/>
      <c r="X244" s="74"/>
      <c r="Y244" s="74"/>
      <c r="Z244" s="74"/>
      <c r="AA244" s="74"/>
      <c r="AB244" s="74"/>
      <c r="AC244" s="74"/>
      <c r="AD244" s="74"/>
      <c r="AE244" s="74"/>
      <c r="AF244" s="74"/>
    </row>
    <row r="245" spans="6:32">
      <c r="F245" s="28"/>
      <c r="G245" s="28"/>
      <c r="H245" s="29"/>
      <c r="I245" s="35"/>
      <c r="J245" s="35"/>
      <c r="K245" s="35"/>
      <c r="L245" s="35"/>
      <c r="M245" s="35"/>
      <c r="N245" s="35"/>
      <c r="O245" s="35"/>
      <c r="P245" s="35"/>
      <c r="Q245" s="35"/>
      <c r="R245" s="35"/>
      <c r="S245" s="35"/>
    </row>
    <row r="246" spans="6:32" s="36" customFormat="1" ht="12.75">
      <c r="F246" s="32"/>
      <c r="G246" s="122"/>
      <c r="H246" s="125"/>
      <c r="I246" s="124"/>
      <c r="J246" s="124"/>
      <c r="K246" s="124"/>
      <c r="L246" s="124"/>
      <c r="M246" s="124"/>
      <c r="N246" s="124"/>
      <c r="O246" s="124"/>
      <c r="P246" s="124"/>
      <c r="Q246" s="124"/>
      <c r="R246" s="124"/>
      <c r="S246" s="124"/>
      <c r="T246" s="124"/>
      <c r="U246" s="124"/>
      <c r="V246" s="124"/>
      <c r="W246" s="124"/>
      <c r="X246" s="124"/>
      <c r="Y246" s="124"/>
      <c r="Z246" s="124"/>
      <c r="AA246" s="124"/>
      <c r="AB246" s="124"/>
      <c r="AC246" s="124"/>
      <c r="AD246" s="124"/>
      <c r="AE246" s="124"/>
      <c r="AF246" s="124"/>
    </row>
    <row r="247" spans="6:32" s="36" customFormat="1" ht="12.75">
      <c r="F247" s="32"/>
      <c r="G247" s="122"/>
      <c r="H247" s="125"/>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c r="AF247" s="124"/>
    </row>
    <row r="283" ht="15.75" customHeight="1"/>
  </sheetData>
  <phoneticPr fontId="168" type="noConversion"/>
  <conditionalFormatting sqref="I178:AF179 I167:AF168 I170:AF172 I174:AF176 I201:AF202 I190:AF191 I193:AF195 I197:AF199 I213:AF214 I224:AF225 I235:AF236 I238:AF240 I242:AF244 I216:AF218 I220:AF222 I246:AF247">
    <cfRule type="cellIs" dxfId="370" priority="40" operator="greaterThan">
      <formula>1</formula>
    </cfRule>
  </conditionalFormatting>
  <conditionalFormatting sqref="H170:H172">
    <cfRule type="cellIs" dxfId="369" priority="46" operator="greaterThan">
      <formula>1</formula>
    </cfRule>
  </conditionalFormatting>
  <conditionalFormatting sqref="H174:H176">
    <cfRule type="cellIs" dxfId="368" priority="45" operator="greaterThan">
      <formula>1</formula>
    </cfRule>
  </conditionalFormatting>
  <conditionalFormatting sqref="H167">
    <cfRule type="cellIs" dxfId="367" priority="44" operator="greaterThan">
      <formula>1</formula>
    </cfRule>
  </conditionalFormatting>
  <conditionalFormatting sqref="H168">
    <cfRule type="cellIs" dxfId="366" priority="43" operator="greaterThan">
      <formula>1</formula>
    </cfRule>
  </conditionalFormatting>
  <conditionalFormatting sqref="H193:H195">
    <cfRule type="cellIs" dxfId="365" priority="34" operator="greaterThan">
      <formula>1</formula>
    </cfRule>
  </conditionalFormatting>
  <conditionalFormatting sqref="H197:H199">
    <cfRule type="cellIs" dxfId="364" priority="33" operator="greaterThan">
      <formula>1</formula>
    </cfRule>
  </conditionalFormatting>
  <conditionalFormatting sqref="H190">
    <cfRule type="cellIs" dxfId="363" priority="32" operator="greaterThan">
      <formula>1</formula>
    </cfRule>
  </conditionalFormatting>
  <conditionalFormatting sqref="H191">
    <cfRule type="cellIs" dxfId="362" priority="31" operator="greaterThan">
      <formula>1</formula>
    </cfRule>
  </conditionalFormatting>
  <conditionalFormatting sqref="H238:H240">
    <cfRule type="cellIs" dxfId="361" priority="10" operator="greaterThan">
      <formula>1</formula>
    </cfRule>
  </conditionalFormatting>
  <conditionalFormatting sqref="H214">
    <cfRule type="cellIs" dxfId="360" priority="19" operator="greaterThan">
      <formula>1</formula>
    </cfRule>
  </conditionalFormatting>
  <conditionalFormatting sqref="H216:H218">
    <cfRule type="cellIs" dxfId="359" priority="22" operator="greaterThan">
      <formula>1</formula>
    </cfRule>
  </conditionalFormatting>
  <conditionalFormatting sqref="H220:H222">
    <cfRule type="cellIs" dxfId="358" priority="21" operator="greaterThan">
      <formula>1</formula>
    </cfRule>
  </conditionalFormatting>
  <conditionalFormatting sqref="H213">
    <cfRule type="cellIs" dxfId="357" priority="20" operator="greaterThan">
      <formula>1</formula>
    </cfRule>
  </conditionalFormatting>
  <conditionalFormatting sqref="H242:H244">
    <cfRule type="cellIs" dxfId="356" priority="9" operator="greaterThan">
      <formula>1</formula>
    </cfRule>
  </conditionalFormatting>
  <conditionalFormatting sqref="H235">
    <cfRule type="cellIs" dxfId="355" priority="8" operator="greaterThan">
      <formula>1</formula>
    </cfRule>
  </conditionalFormatting>
  <conditionalFormatting sqref="H236">
    <cfRule type="cellIs" dxfId="354" priority="7" operator="greaterThan">
      <formula>1</formula>
    </cfRule>
  </conditionalFormatting>
  <conditionalFormatting sqref="I36:S36">
    <cfRule type="cellIs" dxfId="353" priority="1" operator="lessThan">
      <formula>0</formula>
    </cfRule>
  </conditionalFormatting>
  <pageMargins left="0.7" right="0.7" top="0.75" bottom="0.75" header="0.3" footer="0.3"/>
  <pageSetup scale="44" fitToHeight="0" orientation="landscape" r:id="rId1"/>
  <headerFoot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249977111117893"/>
    <pageSetUpPr fitToPage="1"/>
  </sheetPr>
  <dimension ref="A1:AN221"/>
  <sheetViews>
    <sheetView showGridLines="0" zoomScale="91" zoomScaleNormal="91" workbookViewId="0"/>
  </sheetViews>
  <sheetFormatPr defaultColWidth="9.125" defaultRowHeight="15.75"/>
  <cols>
    <col min="1" max="1" width="5.125" customWidth="1"/>
    <col min="2" max="2" width="38.125" customWidth="1"/>
    <col min="3" max="3" width="15" bestFit="1" customWidth="1"/>
    <col min="4" max="4" width="7.125" customWidth="1"/>
    <col min="5" max="5" width="8.125" customWidth="1"/>
    <col min="6" max="6" width="18.625" customWidth="1"/>
    <col min="7" max="7" width="12.5" customWidth="1"/>
    <col min="8" max="8" width="23.125" customWidth="1"/>
    <col min="9" max="9" width="15" customWidth="1"/>
    <col min="10" max="12" width="15" bestFit="1" customWidth="1"/>
    <col min="13" max="13" width="14.625" bestFit="1" customWidth="1"/>
    <col min="14" max="14" width="15.625" customWidth="1"/>
    <col min="15" max="15" width="14.625" bestFit="1" customWidth="1"/>
    <col min="16" max="16" width="12.625" bestFit="1" customWidth="1"/>
    <col min="17" max="17" width="13.625" customWidth="1"/>
    <col min="18" max="18" width="16.625" customWidth="1"/>
    <col min="19" max="19" width="15.125" customWidth="1"/>
    <col min="20" max="20" width="12.625" bestFit="1" customWidth="1"/>
    <col min="21" max="21" width="15.625" customWidth="1"/>
    <col min="22" max="26" width="13.625" customWidth="1"/>
    <col min="27" max="27" width="15" customWidth="1"/>
  </cols>
  <sheetData>
    <row r="1" spans="1:40" ht="26.25">
      <c r="A1" s="108" t="s">
        <v>1321</v>
      </c>
      <c r="B1" s="2"/>
    </row>
    <row r="2" spans="1:40" ht="21">
      <c r="I2" s="1"/>
    </row>
    <row r="3" spans="1:40" ht="21">
      <c r="I3" s="1"/>
    </row>
    <row r="11" spans="1:40" s="25" customFormat="1">
      <c r="A11" s="27"/>
      <c r="B11" s="39"/>
      <c r="C11" s="39"/>
      <c r="D11" s="39"/>
      <c r="E11" s="397" t="s">
        <v>154</v>
      </c>
      <c r="F11" s="39"/>
      <c r="G11" s="27"/>
      <c r="H11"/>
      <c r="I11" s="37"/>
      <c r="J11" s="37"/>
      <c r="K11" s="37"/>
      <c r="L11" s="37"/>
      <c r="M11" s="27"/>
      <c r="N11" s="27"/>
      <c r="O11" s="27"/>
      <c r="P11" s="27"/>
      <c r="Q11" s="27"/>
      <c r="R11"/>
      <c r="S11"/>
      <c r="T11"/>
      <c r="U11"/>
      <c r="V11"/>
      <c r="W11"/>
      <c r="X11"/>
      <c r="Y11"/>
      <c r="Z11"/>
      <c r="AA11"/>
      <c r="AB11"/>
      <c r="AC11"/>
      <c r="AD11"/>
      <c r="AE11"/>
      <c r="AF11"/>
      <c r="AG11"/>
      <c r="AH11"/>
      <c r="AI11"/>
      <c r="AJ11"/>
      <c r="AK11"/>
      <c r="AL11"/>
      <c r="AM11"/>
      <c r="AN11"/>
    </row>
    <row r="12" spans="1:40" s="25" customFormat="1">
      <c r="A12" s="27"/>
      <c r="B12" s="27"/>
      <c r="C12" s="27"/>
      <c r="D12" s="27"/>
      <c r="E12" s="398" t="s">
        <v>729</v>
      </c>
      <c r="F12" s="829">
        <v>0</v>
      </c>
      <c r="G12" s="27"/>
      <c r="H12" s="75">
        <v>2024</v>
      </c>
      <c r="I12" s="75">
        <v>2025</v>
      </c>
      <c r="J12" s="75">
        <v>2026</v>
      </c>
      <c r="K12" s="75">
        <v>2027</v>
      </c>
      <c r="L12" s="75">
        <v>2028</v>
      </c>
      <c r="M12" s="75">
        <v>2029</v>
      </c>
      <c r="N12" s="75">
        <v>2030</v>
      </c>
      <c r="O12" s="75">
        <v>2031</v>
      </c>
      <c r="P12" s="75">
        <v>2032</v>
      </c>
      <c r="Q12" s="75">
        <v>2033</v>
      </c>
      <c r="R12" s="75">
        <v>2034</v>
      </c>
      <c r="S12"/>
      <c r="T12"/>
      <c r="U12"/>
      <c r="V12"/>
      <c r="W12"/>
      <c r="X12"/>
      <c r="Y12"/>
      <c r="Z12"/>
      <c r="AA12"/>
      <c r="AB12"/>
      <c r="AC12"/>
      <c r="AD12"/>
      <c r="AE12"/>
      <c r="AF12"/>
      <c r="AG12"/>
      <c r="AH12"/>
      <c r="AI12"/>
      <c r="AJ12"/>
      <c r="AK12"/>
      <c r="AL12"/>
      <c r="AM12"/>
      <c r="AN12"/>
    </row>
    <row r="13" spans="1:40" s="25" customFormat="1">
      <c r="A13" s="27"/>
      <c r="B13" s="27"/>
      <c r="C13" s="27"/>
      <c r="D13" s="27"/>
      <c r="E13" s="398" t="s">
        <v>732</v>
      </c>
      <c r="F13" s="829">
        <v>0</v>
      </c>
      <c r="G13" s="27"/>
      <c r="H13" s="27"/>
      <c r="I13" s="27"/>
      <c r="J13" s="27"/>
      <c r="K13" s="27"/>
      <c r="L13" s="27"/>
      <c r="M13" s="27"/>
      <c r="N13" s="27"/>
      <c r="O13" s="27"/>
      <c r="P13" s="27"/>
      <c r="Q13" s="27"/>
      <c r="R13"/>
      <c r="S13"/>
      <c r="T13"/>
      <c r="U13"/>
      <c r="V13"/>
      <c r="W13"/>
      <c r="X13"/>
      <c r="Y13"/>
      <c r="Z13"/>
      <c r="AA13"/>
      <c r="AB13"/>
      <c r="AC13"/>
      <c r="AD13"/>
      <c r="AE13"/>
      <c r="AF13"/>
      <c r="AG13"/>
      <c r="AH13"/>
      <c r="AI13"/>
      <c r="AJ13"/>
      <c r="AK13"/>
      <c r="AL13"/>
      <c r="AM13"/>
      <c r="AN13"/>
    </row>
    <row r="14" spans="1:40" s="25" customFormat="1">
      <c r="A14" s="27"/>
      <c r="B14" s="27"/>
      <c r="C14" s="27"/>
      <c r="D14" s="27"/>
      <c r="E14"/>
      <c r="F14"/>
      <c r="G14" s="27"/>
      <c r="H14" s="27" t="s">
        <v>30</v>
      </c>
      <c r="I14" s="27"/>
      <c r="J14" s="27"/>
      <c r="K14" s="27"/>
      <c r="L14" s="27"/>
      <c r="M14" s="27"/>
      <c r="N14" s="27"/>
      <c r="O14" s="27"/>
      <c r="P14" s="27"/>
      <c r="Q14" s="27"/>
      <c r="R14"/>
      <c r="S14"/>
      <c r="T14"/>
      <c r="U14"/>
      <c r="V14"/>
      <c r="W14"/>
      <c r="X14"/>
      <c r="Y14"/>
      <c r="Z14"/>
      <c r="AA14"/>
      <c r="AB14"/>
      <c r="AC14"/>
      <c r="AD14"/>
      <c r="AE14"/>
      <c r="AF14"/>
      <c r="AG14"/>
      <c r="AH14"/>
      <c r="AI14"/>
      <c r="AJ14"/>
      <c r="AK14"/>
      <c r="AL14"/>
      <c r="AM14"/>
      <c r="AN14"/>
    </row>
    <row r="15" spans="1:40" s="25" customFormat="1">
      <c r="A15" s="27"/>
      <c r="B15" s="27"/>
      <c r="C15" s="27"/>
      <c r="D15" s="27"/>
      <c r="E15" s="398"/>
      <c r="F15"/>
      <c r="G15" s="3"/>
      <c r="H15" s="42">
        <v>0</v>
      </c>
      <c r="I15" s="42">
        <v>258416</v>
      </c>
      <c r="J15" s="42">
        <v>369191</v>
      </c>
      <c r="K15" s="42">
        <v>502548.25</v>
      </c>
      <c r="L15" s="42">
        <v>14818.717500000028</v>
      </c>
      <c r="M15" s="42">
        <v>34857.049025000029</v>
      </c>
      <c r="N15" s="42">
        <v>55496.530495750034</v>
      </c>
      <c r="O15" s="42">
        <v>76755.196410622535</v>
      </c>
      <c r="P15" s="42">
        <v>98651.622302941221</v>
      </c>
      <c r="Q15" s="42">
        <v>121204.94097202949</v>
      </c>
      <c r="R15" s="42">
        <v>-551566.57225089963</v>
      </c>
      <c r="S15"/>
      <c r="T15"/>
      <c r="U15"/>
      <c r="V15"/>
      <c r="W15"/>
      <c r="X15"/>
      <c r="Y15"/>
      <c r="Z15"/>
      <c r="AA15"/>
      <c r="AB15"/>
      <c r="AC15"/>
      <c r="AD15"/>
      <c r="AE15"/>
      <c r="AF15"/>
      <c r="AG15"/>
      <c r="AH15"/>
      <c r="AI15"/>
      <c r="AJ15"/>
      <c r="AK15"/>
      <c r="AL15"/>
      <c r="AM15"/>
      <c r="AN15"/>
    </row>
    <row r="16" spans="1:40" s="25" customFormat="1">
      <c r="A16" s="37"/>
      <c r="B16" s="37"/>
      <c r="C16" s="27"/>
      <c r="D16" s="27"/>
      <c r="E16" s="27"/>
      <c r="F16" s="27"/>
      <c r="G16" s="27"/>
      <c r="H16" s="27"/>
      <c r="I16" s="27"/>
      <c r="J16" s="27"/>
      <c r="K16" s="27"/>
      <c r="L16" s="27"/>
      <c r="M16" s="27"/>
      <c r="N16" s="27"/>
      <c r="O16" s="27"/>
      <c r="P16" s="27"/>
      <c r="Q16" s="27"/>
      <c r="R16"/>
      <c r="S16"/>
      <c r="T16"/>
      <c r="U16"/>
      <c r="V16"/>
      <c r="W16"/>
      <c r="X16"/>
      <c r="Y16"/>
      <c r="Z16"/>
      <c r="AA16"/>
      <c r="AB16"/>
      <c r="AC16"/>
      <c r="AD16"/>
      <c r="AE16"/>
      <c r="AF16"/>
      <c r="AG16"/>
      <c r="AH16"/>
      <c r="AI16"/>
      <c r="AJ16"/>
      <c r="AK16"/>
      <c r="AL16"/>
      <c r="AM16"/>
      <c r="AN16"/>
    </row>
    <row r="17" spans="1:40" s="25" customFormat="1">
      <c r="A17" s="37"/>
      <c r="B17" s="37"/>
      <c r="C17" s="27"/>
      <c r="D17" s="27"/>
      <c r="E17" s="27"/>
      <c r="F17" s="27"/>
      <c r="G17" s="27"/>
      <c r="H17" s="26" t="s">
        <v>153</v>
      </c>
      <c r="I17" s="26"/>
      <c r="J17" s="26"/>
      <c r="K17" s="26"/>
      <c r="L17" s="26"/>
      <c r="M17" s="26"/>
      <c r="N17" s="26"/>
      <c r="O17" s="26"/>
      <c r="P17" s="26"/>
      <c r="Q17" s="26"/>
      <c r="R17"/>
      <c r="S17"/>
      <c r="T17"/>
      <c r="U17"/>
      <c r="V17"/>
      <c r="W17"/>
      <c r="X17"/>
      <c r="Y17"/>
      <c r="Z17"/>
      <c r="AA17"/>
      <c r="AB17"/>
      <c r="AC17"/>
      <c r="AD17"/>
      <c r="AE17"/>
      <c r="AF17"/>
      <c r="AG17"/>
      <c r="AH17"/>
      <c r="AI17"/>
      <c r="AJ17"/>
      <c r="AK17"/>
      <c r="AL17"/>
      <c r="AM17"/>
      <c r="AN17"/>
    </row>
    <row r="18" spans="1:40" s="25" customFormat="1" ht="18.75">
      <c r="A18" s="37"/>
      <c r="B18" s="37"/>
      <c r="C18" s="27"/>
      <c r="D18" s="27"/>
      <c r="E18" s="27"/>
      <c r="F18" s="27"/>
      <c r="G18" s="27"/>
      <c r="H18"/>
      <c r="I18" s="912">
        <v>0.05</v>
      </c>
      <c r="J18" s="912">
        <v>-0.5</v>
      </c>
      <c r="K18" s="912">
        <v>0</v>
      </c>
      <c r="L18" s="912">
        <v>-0.6</v>
      </c>
      <c r="M18" s="912">
        <v>0.03</v>
      </c>
      <c r="N18" s="912">
        <v>0.03</v>
      </c>
      <c r="O18" s="912">
        <v>0.03</v>
      </c>
      <c r="P18" s="912">
        <v>0.03</v>
      </c>
      <c r="Q18" s="912">
        <v>0.03</v>
      </c>
      <c r="R18" s="912">
        <v>0.03</v>
      </c>
      <c r="S18"/>
      <c r="T18"/>
      <c r="U18"/>
      <c r="V18"/>
      <c r="W18"/>
      <c r="X18"/>
      <c r="Y18"/>
      <c r="Z18"/>
      <c r="AA18"/>
      <c r="AB18"/>
      <c r="AC18"/>
      <c r="AD18"/>
      <c r="AE18"/>
      <c r="AF18"/>
      <c r="AG18"/>
      <c r="AH18"/>
      <c r="AI18"/>
      <c r="AJ18"/>
      <c r="AK18"/>
      <c r="AL18"/>
      <c r="AM18"/>
      <c r="AN18"/>
    </row>
    <row r="19" spans="1:40" s="25" customFormat="1" ht="18.75">
      <c r="A19" s="37"/>
      <c r="B19" s="37"/>
      <c r="C19" s="27"/>
      <c r="D19" s="27"/>
      <c r="E19" s="27"/>
      <c r="F19" s="27"/>
      <c r="G19" s="3" t="s">
        <v>438</v>
      </c>
      <c r="H19" s="929">
        <v>350000</v>
      </c>
      <c r="I19" s="44">
        <v>367500</v>
      </c>
      <c r="J19" s="44">
        <v>183750</v>
      </c>
      <c r="K19" s="44">
        <v>183750</v>
      </c>
      <c r="L19" s="44">
        <v>73500</v>
      </c>
      <c r="M19" s="44">
        <v>75705</v>
      </c>
      <c r="N19" s="44">
        <v>77976.150000000009</v>
      </c>
      <c r="O19" s="44">
        <v>80315.434500000018</v>
      </c>
      <c r="P19" s="44">
        <v>82724.897535000026</v>
      </c>
      <c r="Q19" s="44">
        <v>85206.644461050033</v>
      </c>
      <c r="R19" s="44">
        <v>87762.843794881541</v>
      </c>
      <c r="S19"/>
      <c r="T19"/>
      <c r="U19"/>
      <c r="V19"/>
      <c r="W19"/>
      <c r="X19"/>
      <c r="Y19"/>
      <c r="Z19"/>
      <c r="AA19"/>
      <c r="AB19"/>
      <c r="AC19"/>
      <c r="AD19"/>
      <c r="AE19"/>
      <c r="AF19"/>
      <c r="AG19"/>
      <c r="AH19"/>
      <c r="AI19"/>
      <c r="AJ19"/>
      <c r="AK19"/>
      <c r="AL19"/>
      <c r="AM19"/>
      <c r="AN19"/>
    </row>
    <row r="20" spans="1:40" s="25" customFormat="1">
      <c r="A20" s="37"/>
      <c r="B20" s="37"/>
      <c r="C20" s="27"/>
      <c r="D20" s="27"/>
      <c r="E20" s="27"/>
      <c r="F20" s="27"/>
      <c r="G20" s="27"/>
      <c r="H20" s="26"/>
      <c r="I20" s="26"/>
      <c r="J20" s="26"/>
      <c r="K20" s="26"/>
      <c r="L20" s="26"/>
      <c r="M20" s="26"/>
      <c r="N20" s="26"/>
      <c r="O20" s="26"/>
      <c r="P20" s="26"/>
      <c r="Q20" s="26"/>
      <c r="R20"/>
      <c r="S20"/>
      <c r="T20"/>
      <c r="U20"/>
      <c r="V20"/>
      <c r="W20"/>
      <c r="X20"/>
      <c r="Y20"/>
      <c r="Z20"/>
      <c r="AA20"/>
      <c r="AB20"/>
      <c r="AC20"/>
      <c r="AD20"/>
      <c r="AE20"/>
      <c r="AF20"/>
      <c r="AG20"/>
      <c r="AH20"/>
      <c r="AI20"/>
      <c r="AJ20"/>
      <c r="AK20"/>
      <c r="AL20"/>
      <c r="AM20"/>
      <c r="AN20"/>
    </row>
    <row r="21" spans="1:40" s="25" customFormat="1">
      <c r="A21" s="37"/>
      <c r="B21" s="37"/>
      <c r="C21" s="27"/>
      <c r="D21" s="27"/>
      <c r="E21" s="27"/>
      <c r="F21" s="27"/>
      <c r="G21" s="27"/>
      <c r="H21" s="27" t="s">
        <v>51</v>
      </c>
      <c r="I21" s="27"/>
      <c r="J21" s="27"/>
      <c r="K21" s="27"/>
      <c r="L21" s="27"/>
      <c r="M21" s="27"/>
      <c r="N21" s="27"/>
      <c r="O21" s="27"/>
      <c r="P21" s="27"/>
      <c r="Q21" s="27"/>
      <c r="R21"/>
      <c r="S21"/>
      <c r="T21"/>
      <c r="U21"/>
      <c r="V21"/>
      <c r="W21"/>
      <c r="X21"/>
      <c r="Y21"/>
      <c r="Z21"/>
      <c r="AA21"/>
      <c r="AB21"/>
      <c r="AC21"/>
      <c r="AD21"/>
      <c r="AE21"/>
      <c r="AF21"/>
      <c r="AG21"/>
      <c r="AH21"/>
      <c r="AI21"/>
      <c r="AJ21"/>
      <c r="AK21"/>
      <c r="AL21"/>
      <c r="AM21"/>
      <c r="AN21"/>
    </row>
    <row r="22" spans="1:40" s="25" customFormat="1" ht="18.75">
      <c r="A22" s="37"/>
      <c r="B22" s="37"/>
      <c r="C22" s="27"/>
      <c r="D22" s="27"/>
      <c r="E22" s="27"/>
      <c r="F22" s="27"/>
      <c r="G22" s="399" t="s">
        <v>14</v>
      </c>
      <c r="H22" s="46"/>
      <c r="I22" s="46"/>
      <c r="J22" s="46"/>
      <c r="K22" s="46"/>
      <c r="L22" s="46"/>
      <c r="M22" s="46"/>
      <c r="N22" s="46"/>
      <c r="O22" s="46"/>
      <c r="P22" s="46"/>
      <c r="Q22" s="46"/>
      <c r="R22" s="46"/>
      <c r="S22"/>
      <c r="T22"/>
      <c r="U22"/>
      <c r="V22"/>
      <c r="W22"/>
      <c r="X22"/>
      <c r="Y22"/>
      <c r="Z22"/>
      <c r="AA22"/>
      <c r="AB22"/>
      <c r="AC22"/>
      <c r="AD22"/>
      <c r="AE22"/>
      <c r="AF22"/>
      <c r="AG22"/>
      <c r="AH22"/>
      <c r="AI22"/>
      <c r="AJ22"/>
      <c r="AK22"/>
      <c r="AL22"/>
      <c r="AM22"/>
      <c r="AN22"/>
    </row>
    <row r="23" spans="1:40" s="25" customFormat="1" ht="18.75">
      <c r="C23" s="27"/>
      <c r="D23" s="27"/>
      <c r="E23" s="27"/>
      <c r="F23" s="27"/>
      <c r="G23" s="399" t="s">
        <v>31</v>
      </c>
      <c r="H23" s="45">
        <v>0</v>
      </c>
      <c r="I23" s="45">
        <v>0</v>
      </c>
      <c r="J23" s="45">
        <v>0</v>
      </c>
      <c r="K23" s="45">
        <v>0</v>
      </c>
      <c r="L23" s="45">
        <v>0</v>
      </c>
      <c r="M23" s="45">
        <v>0</v>
      </c>
      <c r="N23" s="45">
        <v>0</v>
      </c>
      <c r="O23" s="45">
        <v>0</v>
      </c>
      <c r="P23" s="45">
        <v>0</v>
      </c>
      <c r="Q23" s="45">
        <v>0</v>
      </c>
      <c r="R23" s="45">
        <v>0</v>
      </c>
      <c r="S23"/>
      <c r="T23"/>
      <c r="U23"/>
      <c r="V23"/>
      <c r="W23"/>
      <c r="X23"/>
      <c r="Y23"/>
      <c r="Z23"/>
      <c r="AA23"/>
      <c r="AB23"/>
      <c r="AC23"/>
      <c r="AD23"/>
      <c r="AE23"/>
      <c r="AF23"/>
      <c r="AG23"/>
      <c r="AH23"/>
      <c r="AI23"/>
      <c r="AJ23"/>
      <c r="AK23"/>
      <c r="AL23"/>
      <c r="AM23"/>
      <c r="AN23"/>
    </row>
    <row r="24" spans="1:40" s="25" customFormat="1" ht="18.75">
      <c r="C24" s="27"/>
      <c r="D24" s="27"/>
      <c r="E24" s="27"/>
      <c r="F24" s="27"/>
      <c r="G24" s="399" t="s">
        <v>1322</v>
      </c>
      <c r="H24" s="69">
        <v>0</v>
      </c>
      <c r="I24" s="69">
        <v>0</v>
      </c>
      <c r="J24" s="69">
        <v>0</v>
      </c>
      <c r="K24" s="69">
        <v>0</v>
      </c>
      <c r="L24" s="69">
        <v>0</v>
      </c>
      <c r="M24" s="69">
        <v>0</v>
      </c>
      <c r="N24" s="69">
        <v>0</v>
      </c>
      <c r="O24" s="69">
        <v>0</v>
      </c>
      <c r="P24" s="69">
        <v>0</v>
      </c>
      <c r="Q24" s="69">
        <v>0</v>
      </c>
      <c r="R24" s="69">
        <v>0</v>
      </c>
      <c r="S24"/>
      <c r="T24"/>
      <c r="U24"/>
      <c r="V24"/>
      <c r="W24"/>
      <c r="X24"/>
      <c r="Y24"/>
      <c r="Z24"/>
      <c r="AA24"/>
      <c r="AB24"/>
      <c r="AC24"/>
      <c r="AD24"/>
      <c r="AE24"/>
      <c r="AF24"/>
      <c r="AG24"/>
      <c r="AH24"/>
      <c r="AI24"/>
      <c r="AJ24"/>
      <c r="AK24"/>
      <c r="AL24"/>
      <c r="AM24"/>
      <c r="AN24"/>
    </row>
    <row r="25" spans="1:40" s="25" customFormat="1" ht="18.75">
      <c r="C25" s="27"/>
      <c r="D25" s="27"/>
      <c r="E25" s="27"/>
      <c r="F25" s="27"/>
      <c r="G25" s="399" t="s">
        <v>1323</v>
      </c>
      <c r="H25" s="69">
        <v>0</v>
      </c>
      <c r="I25" s="69">
        <v>0</v>
      </c>
      <c r="J25" s="69">
        <v>0</v>
      </c>
      <c r="K25" s="69">
        <v>0</v>
      </c>
      <c r="L25" s="69">
        <v>0</v>
      </c>
      <c r="M25" s="69">
        <v>0</v>
      </c>
      <c r="N25" s="69">
        <v>0</v>
      </c>
      <c r="O25" s="69">
        <v>0</v>
      </c>
      <c r="P25" s="69">
        <v>0</v>
      </c>
      <c r="Q25" s="69">
        <v>0</v>
      </c>
      <c r="R25" s="69">
        <v>0</v>
      </c>
      <c r="S25"/>
      <c r="T25"/>
      <c r="U25"/>
      <c r="V25"/>
      <c r="W25"/>
      <c r="X25"/>
      <c r="Y25"/>
      <c r="Z25"/>
      <c r="AA25"/>
      <c r="AB25"/>
      <c r="AC25"/>
      <c r="AD25"/>
      <c r="AE25"/>
      <c r="AF25"/>
      <c r="AG25"/>
      <c r="AH25"/>
      <c r="AI25"/>
      <c r="AJ25"/>
      <c r="AK25"/>
      <c r="AL25"/>
      <c r="AM25"/>
      <c r="AN25"/>
    </row>
    <row r="26" spans="1:40" s="25" customFormat="1">
      <c r="C26" s="27"/>
      <c r="D26" s="27"/>
      <c r="G26" s="402" t="s">
        <v>18</v>
      </c>
      <c r="H26" s="79">
        <v>0</v>
      </c>
      <c r="I26" s="79">
        <v>0</v>
      </c>
      <c r="J26" s="79">
        <v>0</v>
      </c>
      <c r="K26" s="79">
        <v>0</v>
      </c>
      <c r="L26" s="79">
        <v>0</v>
      </c>
      <c r="M26" s="79">
        <v>0</v>
      </c>
      <c r="N26" s="79">
        <v>0</v>
      </c>
      <c r="O26" s="79">
        <v>0</v>
      </c>
      <c r="P26" s="79">
        <v>0</v>
      </c>
      <c r="Q26" s="79">
        <v>0</v>
      </c>
      <c r="R26" s="79">
        <v>0</v>
      </c>
      <c r="S26"/>
      <c r="T26"/>
      <c r="U26"/>
      <c r="V26"/>
      <c r="W26"/>
      <c r="X26"/>
      <c r="Y26"/>
      <c r="Z26"/>
      <c r="AA26"/>
      <c r="AB26"/>
      <c r="AC26"/>
      <c r="AD26"/>
      <c r="AE26"/>
      <c r="AF26"/>
      <c r="AG26"/>
      <c r="AH26"/>
      <c r="AI26"/>
      <c r="AJ26"/>
      <c r="AK26"/>
      <c r="AL26"/>
      <c r="AM26"/>
      <c r="AN26"/>
    </row>
    <row r="27" spans="1:40" s="25" customFormat="1">
      <c r="C27" s="27"/>
      <c r="D27" s="27"/>
      <c r="E27" s="27"/>
      <c r="F27" s="27"/>
      <c r="G27" s="27"/>
      <c r="H27" s="27"/>
      <c r="I27" s="27"/>
      <c r="J27" s="27"/>
      <c r="K27" s="27"/>
      <c r="L27" s="27"/>
      <c r="M27" s="27"/>
      <c r="N27" s="27"/>
      <c r="O27" s="27"/>
      <c r="P27" s="27"/>
      <c r="Q27" s="27"/>
      <c r="R27"/>
      <c r="S27"/>
      <c r="T27"/>
      <c r="U27"/>
      <c r="V27"/>
      <c r="W27"/>
      <c r="X27"/>
      <c r="Y27"/>
      <c r="Z27"/>
      <c r="AA27"/>
      <c r="AB27"/>
      <c r="AC27"/>
      <c r="AD27"/>
      <c r="AE27"/>
      <c r="AF27"/>
      <c r="AG27"/>
      <c r="AH27"/>
      <c r="AI27"/>
      <c r="AJ27"/>
      <c r="AK27"/>
      <c r="AL27"/>
      <c r="AM27"/>
      <c r="AN27"/>
    </row>
    <row r="28" spans="1:40" s="25" customFormat="1">
      <c r="C28" s="27"/>
      <c r="D28" s="27"/>
      <c r="E28" s="27"/>
      <c r="F28" s="27"/>
      <c r="G28" s="27"/>
      <c r="H28" s="26" t="s">
        <v>52</v>
      </c>
      <c r="I28" s="26"/>
      <c r="J28" s="26"/>
      <c r="K28" s="26"/>
      <c r="L28" s="26"/>
      <c r="M28" s="26"/>
      <c r="N28" s="26"/>
      <c r="O28" s="26"/>
      <c r="P28" s="26"/>
      <c r="Q28" s="26"/>
      <c r="R28"/>
      <c r="S28"/>
      <c r="T28"/>
      <c r="U28"/>
      <c r="V28"/>
      <c r="W28"/>
      <c r="X28"/>
      <c r="Y28"/>
      <c r="Z28"/>
      <c r="AA28"/>
      <c r="AB28"/>
      <c r="AC28"/>
      <c r="AD28"/>
      <c r="AE28"/>
      <c r="AF28"/>
      <c r="AG28"/>
      <c r="AH28"/>
      <c r="AI28"/>
      <c r="AJ28"/>
      <c r="AK28"/>
      <c r="AL28"/>
      <c r="AM28"/>
      <c r="AN28"/>
    </row>
    <row r="29" spans="1:40" s="25" customFormat="1" ht="18.75">
      <c r="C29" s="27"/>
      <c r="D29" s="27"/>
      <c r="E29" s="27"/>
      <c r="F29" s="27"/>
      <c r="G29" s="399" t="s">
        <v>64</v>
      </c>
      <c r="H29" s="834">
        <v>91584</v>
      </c>
      <c r="I29" s="834">
        <v>256725</v>
      </c>
      <c r="J29" s="834">
        <v>50392.75</v>
      </c>
      <c r="K29" s="834">
        <v>671479.53249999997</v>
      </c>
      <c r="L29" s="834">
        <v>53461.668474999999</v>
      </c>
      <c r="M29" s="834">
        <v>55065.518529249995</v>
      </c>
      <c r="N29" s="834">
        <v>56717.4840851275</v>
      </c>
      <c r="O29" s="834">
        <v>58419.008607681324</v>
      </c>
      <c r="P29" s="834">
        <v>60171.578865911753</v>
      </c>
      <c r="Q29" s="834">
        <v>757978.15768397914</v>
      </c>
      <c r="R29" s="834">
        <v>63836.028018845784</v>
      </c>
      <c r="S29"/>
      <c r="T29"/>
      <c r="U29"/>
      <c r="V29"/>
      <c r="W29"/>
      <c r="X29"/>
      <c r="Y29"/>
      <c r="Z29"/>
      <c r="AA29"/>
      <c r="AB29"/>
      <c r="AC29"/>
      <c r="AD29"/>
      <c r="AE29"/>
      <c r="AF29"/>
      <c r="AG29"/>
      <c r="AH29"/>
      <c r="AI29"/>
      <c r="AJ29"/>
      <c r="AK29"/>
      <c r="AL29"/>
      <c r="AM29"/>
      <c r="AN29"/>
    </row>
    <row r="30" spans="1:40" s="25" customFormat="1">
      <c r="A30" s="27"/>
      <c r="B30" s="27"/>
      <c r="C30" s="27"/>
      <c r="D30" s="27"/>
      <c r="E30" s="27"/>
      <c r="G30" s="402" t="s">
        <v>1145</v>
      </c>
      <c r="H30" s="46"/>
      <c r="I30" s="46"/>
      <c r="J30" s="46"/>
      <c r="K30" s="46"/>
      <c r="L30" s="46"/>
      <c r="M30" s="46"/>
      <c r="N30" s="46"/>
      <c r="O30" s="46"/>
      <c r="P30" s="46"/>
      <c r="Q30" s="46"/>
      <c r="R30" s="46"/>
      <c r="S30"/>
      <c r="T30"/>
      <c r="U30"/>
      <c r="V30"/>
      <c r="W30"/>
      <c r="X30"/>
      <c r="Y30"/>
      <c r="Z30"/>
      <c r="AA30"/>
      <c r="AB30"/>
      <c r="AC30"/>
      <c r="AD30"/>
      <c r="AE30"/>
      <c r="AF30"/>
      <c r="AG30"/>
      <c r="AH30"/>
      <c r="AI30"/>
      <c r="AJ30"/>
      <c r="AK30"/>
      <c r="AL30"/>
      <c r="AM30"/>
      <c r="AN30"/>
    </row>
    <row r="31" spans="1:40" s="25" customFormat="1">
      <c r="A31" s="27"/>
      <c r="B31" s="27"/>
      <c r="C31" s="27"/>
      <c r="D31" s="27"/>
      <c r="E31" s="27"/>
      <c r="G31" s="398" t="s">
        <v>17</v>
      </c>
      <c r="H31" s="215">
        <v>91584</v>
      </c>
      <c r="I31" s="215">
        <v>256725</v>
      </c>
      <c r="J31" s="215">
        <v>50392.75</v>
      </c>
      <c r="K31" s="215">
        <v>671479.53249999997</v>
      </c>
      <c r="L31" s="215">
        <v>53461.668474999999</v>
      </c>
      <c r="M31" s="215">
        <v>55065.518529249995</v>
      </c>
      <c r="N31" s="215">
        <v>56717.4840851275</v>
      </c>
      <c r="O31" s="215">
        <v>58419.008607681324</v>
      </c>
      <c r="P31" s="215">
        <v>60171.578865911753</v>
      </c>
      <c r="Q31" s="215">
        <v>757978.15768397914</v>
      </c>
      <c r="R31" s="215">
        <v>63836.028018845784</v>
      </c>
      <c r="S31"/>
      <c r="T31"/>
      <c r="U31"/>
      <c r="V31"/>
      <c r="W31"/>
      <c r="X31"/>
      <c r="Y31"/>
      <c r="Z31"/>
      <c r="AA31"/>
      <c r="AB31"/>
      <c r="AC31"/>
      <c r="AD31"/>
      <c r="AE31"/>
      <c r="AF31"/>
      <c r="AG31"/>
      <c r="AH31"/>
      <c r="AI31"/>
      <c r="AJ31"/>
      <c r="AK31"/>
      <c r="AL31"/>
      <c r="AM31"/>
      <c r="AN31"/>
    </row>
    <row r="32" spans="1:40" s="25" customFormat="1">
      <c r="A32" s="37"/>
      <c r="B32" s="37"/>
      <c r="C32" s="27"/>
      <c r="D32" s="27"/>
      <c r="E32" s="27"/>
      <c r="F32" s="27"/>
      <c r="S32"/>
      <c r="T32"/>
      <c r="U32"/>
      <c r="V32"/>
      <c r="W32"/>
      <c r="X32"/>
      <c r="Y32"/>
      <c r="Z32"/>
      <c r="AA32"/>
      <c r="AB32"/>
      <c r="AC32"/>
      <c r="AD32"/>
      <c r="AE32"/>
      <c r="AF32"/>
      <c r="AG32"/>
      <c r="AH32"/>
      <c r="AI32"/>
      <c r="AJ32"/>
      <c r="AK32"/>
      <c r="AL32"/>
      <c r="AM32"/>
      <c r="AN32"/>
    </row>
    <row r="33" spans="1:40" s="25" customFormat="1">
      <c r="A33" s="37"/>
      <c r="B33" s="37"/>
      <c r="C33" s="27"/>
      <c r="D33" s="27"/>
      <c r="E33" s="27"/>
      <c r="F33" s="27"/>
      <c r="G33" s="27"/>
      <c r="H33" s="48" t="s">
        <v>33</v>
      </c>
      <c r="I33" s="48"/>
      <c r="J33" s="48"/>
      <c r="K33" s="48"/>
      <c r="L33" s="48"/>
      <c r="M33" s="48"/>
      <c r="N33" s="48"/>
      <c r="O33" s="48"/>
      <c r="P33" s="48"/>
      <c r="Q33" s="48"/>
      <c r="R33" s="48"/>
      <c r="S33"/>
      <c r="T33"/>
      <c r="U33"/>
      <c r="V33"/>
      <c r="W33"/>
      <c r="X33"/>
      <c r="Y33"/>
      <c r="Z33"/>
      <c r="AA33"/>
      <c r="AB33"/>
      <c r="AC33"/>
      <c r="AD33"/>
      <c r="AE33"/>
      <c r="AF33"/>
      <c r="AG33"/>
      <c r="AH33"/>
      <c r="AI33"/>
      <c r="AJ33"/>
      <c r="AK33"/>
      <c r="AL33"/>
      <c r="AM33"/>
      <c r="AN33"/>
    </row>
    <row r="34" spans="1:40" s="25" customFormat="1">
      <c r="A34" s="37"/>
      <c r="B34" s="15"/>
      <c r="C34" s="27"/>
      <c r="D34" s="27"/>
      <c r="E34" s="27"/>
      <c r="F34" s="27"/>
      <c r="G34" s="27"/>
      <c r="H34" s="49">
        <v>258416</v>
      </c>
      <c r="I34" s="49">
        <v>369191</v>
      </c>
      <c r="J34" s="49">
        <v>502548.25</v>
      </c>
      <c r="K34" s="49">
        <v>14818.717500000028</v>
      </c>
      <c r="L34" s="49">
        <v>34857.049025000029</v>
      </c>
      <c r="M34" s="49">
        <v>55496.530495750034</v>
      </c>
      <c r="N34" s="49">
        <v>76755.196410622535</v>
      </c>
      <c r="O34" s="49">
        <v>98651.622302941221</v>
      </c>
      <c r="P34" s="49">
        <v>121204.94097202949</v>
      </c>
      <c r="Q34" s="49">
        <v>-551566.57225089963</v>
      </c>
      <c r="R34" s="49">
        <v>-527639.75647486385</v>
      </c>
      <c r="S34"/>
      <c r="T34"/>
      <c r="U34"/>
      <c r="V34"/>
      <c r="W34"/>
      <c r="X34"/>
      <c r="Y34"/>
      <c r="Z34"/>
      <c r="AA34"/>
      <c r="AB34"/>
      <c r="AC34"/>
      <c r="AD34"/>
      <c r="AE34"/>
      <c r="AF34"/>
      <c r="AG34"/>
      <c r="AH34"/>
      <c r="AI34"/>
      <c r="AJ34"/>
      <c r="AK34"/>
      <c r="AL34"/>
      <c r="AM34"/>
      <c r="AN34"/>
    </row>
    <row r="35" spans="1:40" s="25" customFormat="1">
      <c r="A35" s="37"/>
      <c r="B35" s="15"/>
      <c r="C35" s="27"/>
      <c r="D35" s="27"/>
      <c r="E35" s="27"/>
      <c r="F35" s="405"/>
      <c r="G35" s="406"/>
      <c r="S35"/>
      <c r="T35"/>
      <c r="U35"/>
      <c r="V35"/>
      <c r="W35"/>
      <c r="X35"/>
      <c r="Y35"/>
      <c r="Z35"/>
      <c r="AA35"/>
      <c r="AB35"/>
      <c r="AC35"/>
      <c r="AD35"/>
      <c r="AE35"/>
      <c r="AF35"/>
      <c r="AG35"/>
      <c r="AH35"/>
      <c r="AI35"/>
      <c r="AJ35"/>
      <c r="AK35"/>
      <c r="AL35"/>
      <c r="AM35"/>
      <c r="AN35"/>
    </row>
    <row r="36" spans="1:40" ht="18.75">
      <c r="H36" s="836" t="s">
        <v>1143</v>
      </c>
    </row>
    <row r="37" spans="1:40" ht="18.75">
      <c r="F37" s="27"/>
      <c r="G37" s="399" t="s">
        <v>1324</v>
      </c>
      <c r="H37" s="838"/>
      <c r="I37" s="838"/>
      <c r="J37" s="838"/>
      <c r="K37" s="838"/>
      <c r="L37" s="838"/>
      <c r="M37" s="838"/>
      <c r="N37" s="838"/>
      <c r="O37" s="838"/>
      <c r="P37" s="838"/>
      <c r="Q37" s="838"/>
      <c r="R37" s="838"/>
    </row>
    <row r="38" spans="1:40" ht="18.75">
      <c r="F38" s="27"/>
      <c r="G38" s="399" t="s">
        <v>1325</v>
      </c>
      <c r="H38" s="838">
        <v>0</v>
      </c>
      <c r="I38" s="838">
        <v>0</v>
      </c>
      <c r="J38" s="838">
        <v>0</v>
      </c>
      <c r="K38" s="838">
        <v>0</v>
      </c>
      <c r="L38" s="838">
        <v>0</v>
      </c>
      <c r="M38" s="838">
        <v>0</v>
      </c>
      <c r="N38" s="838">
        <v>0</v>
      </c>
      <c r="O38" s="838">
        <v>0</v>
      </c>
      <c r="P38" s="838">
        <v>0</v>
      </c>
      <c r="Q38" s="838">
        <v>0</v>
      </c>
      <c r="R38" s="838">
        <v>0</v>
      </c>
    </row>
    <row r="39" spans="1:40" s="25" customFormat="1">
      <c r="A39" s="37"/>
      <c r="B39"/>
      <c r="C39" s="39"/>
      <c r="D39" s="39"/>
      <c r="E39" s="39"/>
      <c r="F39" s="27"/>
      <c r="G39" s="27"/>
      <c r="H39" s="27"/>
      <c r="I39" s="27"/>
      <c r="J39" s="27"/>
      <c r="K39" s="27"/>
      <c r="L39" s="27"/>
      <c r="M39" s="27"/>
      <c r="N39" s="27"/>
      <c r="O39" s="27"/>
      <c r="P39" s="27"/>
      <c r="Q39" s="27"/>
      <c r="R39" s="27"/>
      <c r="S39"/>
      <c r="T39"/>
      <c r="U39"/>
      <c r="V39"/>
      <c r="W39"/>
      <c r="X39"/>
      <c r="Y39"/>
      <c r="Z39"/>
      <c r="AA39"/>
      <c r="AB39"/>
      <c r="AC39"/>
      <c r="AD39"/>
      <c r="AE39"/>
      <c r="AF39"/>
      <c r="AG39"/>
      <c r="AH39"/>
      <c r="AI39"/>
      <c r="AJ39"/>
      <c r="AK39"/>
      <c r="AL39"/>
      <c r="AM39"/>
      <c r="AN39"/>
    </row>
    <row r="40" spans="1:40" s="25" customFormat="1">
      <c r="A40" s="27"/>
      <c r="B40" s="50"/>
      <c r="C40" s="50"/>
      <c r="D40" s="50"/>
      <c r="E40" s="39"/>
      <c r="F40"/>
      <c r="G40"/>
      <c r="H40" s="50"/>
      <c r="I40" s="50"/>
      <c r="J40" s="50"/>
      <c r="K40" s="27"/>
      <c r="L40" s="27"/>
      <c r="M40" s="27"/>
      <c r="N40" s="27"/>
      <c r="O40" s="27"/>
      <c r="P40" s="27"/>
      <c r="Q40" s="27"/>
      <c r="R40" s="27"/>
      <c r="S40"/>
      <c r="T40"/>
      <c r="U40"/>
      <c r="V40"/>
      <c r="W40"/>
      <c r="X40"/>
      <c r="Y40"/>
      <c r="Z40"/>
      <c r="AA40"/>
      <c r="AB40"/>
      <c r="AC40"/>
      <c r="AD40"/>
      <c r="AE40"/>
      <c r="AF40"/>
      <c r="AG40"/>
      <c r="AH40"/>
      <c r="AI40"/>
      <c r="AJ40"/>
      <c r="AK40"/>
      <c r="AL40"/>
      <c r="AM40"/>
      <c r="AN40"/>
    </row>
    <row r="41" spans="1:40" s="25" customFormat="1">
      <c r="A41"/>
      <c r="B41"/>
      <c r="C41"/>
      <c r="D41"/>
      <c r="E41"/>
      <c r="F41"/>
      <c r="G41"/>
      <c r="S41"/>
      <c r="T41"/>
      <c r="U41"/>
      <c r="V41"/>
      <c r="W41"/>
      <c r="X41"/>
      <c r="Y41"/>
      <c r="Z41"/>
      <c r="AA41"/>
      <c r="AB41"/>
      <c r="AC41"/>
      <c r="AD41"/>
      <c r="AE41"/>
      <c r="AF41"/>
      <c r="AG41"/>
      <c r="AH41"/>
      <c r="AI41"/>
      <c r="AJ41"/>
      <c r="AK41"/>
      <c r="AL41"/>
      <c r="AM41"/>
      <c r="AN41"/>
    </row>
    <row r="42" spans="1:40" s="25" customFormat="1" ht="30.75" customHeight="1">
      <c r="A42" s="393" t="s">
        <v>611</v>
      </c>
      <c r="B42" s="393"/>
      <c r="C42"/>
      <c r="D42"/>
      <c r="E42"/>
      <c r="F42"/>
      <c r="G42"/>
      <c r="H42" s="39"/>
      <c r="I42" s="39"/>
      <c r="J42" s="27"/>
      <c r="K42" s="27"/>
      <c r="L42" s="27"/>
      <c r="M42" s="27"/>
      <c r="N42" s="27"/>
      <c r="O42" s="27"/>
      <c r="P42" s="27"/>
      <c r="Q42" s="27"/>
      <c r="R42"/>
      <c r="S42"/>
      <c r="T42"/>
      <c r="U42"/>
      <c r="V42"/>
      <c r="W42"/>
      <c r="X42"/>
      <c r="Y42"/>
      <c r="Z42"/>
      <c r="AA42"/>
      <c r="AB42"/>
      <c r="AC42"/>
      <c r="AD42"/>
      <c r="AE42"/>
      <c r="AF42"/>
      <c r="AG42"/>
      <c r="AH42"/>
      <c r="AI42"/>
      <c r="AJ42"/>
      <c r="AK42"/>
      <c r="AL42"/>
      <c r="AM42"/>
      <c r="AN42"/>
    </row>
    <row r="43" spans="1:40" ht="42">
      <c r="B43" s="853" t="s">
        <v>65</v>
      </c>
      <c r="C43" s="853" t="s">
        <v>1209</v>
      </c>
      <c r="D43" s="853" t="s">
        <v>41</v>
      </c>
      <c r="E43" s="853" t="s">
        <v>63</v>
      </c>
      <c r="F43" s="853" t="s">
        <v>1210</v>
      </c>
      <c r="G43" s="853" t="s">
        <v>1211</v>
      </c>
      <c r="H43" s="854">
        <v>2024</v>
      </c>
      <c r="I43" s="854">
        <v>2025</v>
      </c>
      <c r="J43" s="854">
        <v>2026</v>
      </c>
      <c r="K43" s="854">
        <v>2027</v>
      </c>
      <c r="L43" s="854">
        <v>2028</v>
      </c>
      <c r="M43" s="854">
        <v>2029</v>
      </c>
      <c r="N43" s="854">
        <v>2030</v>
      </c>
      <c r="O43" s="854">
        <v>2031</v>
      </c>
      <c r="P43" s="854">
        <v>2032</v>
      </c>
      <c r="Q43" s="854">
        <v>2033</v>
      </c>
      <c r="R43" s="854">
        <v>2034</v>
      </c>
    </row>
    <row r="44" spans="1:40" s="25" customFormat="1" ht="21">
      <c r="A44" s="3" t="s">
        <v>572</v>
      </c>
      <c r="B44" s="921" t="s">
        <v>613</v>
      </c>
      <c r="C44" s="922">
        <v>2335972</v>
      </c>
      <c r="D44" s="921">
        <v>2002</v>
      </c>
      <c r="E44" s="923">
        <v>40</v>
      </c>
      <c r="F44" s="924">
        <v>0.03</v>
      </c>
      <c r="G44" s="845"/>
      <c r="H44" s="38">
        <v>0</v>
      </c>
      <c r="I44" s="38">
        <v>0</v>
      </c>
      <c r="J44" s="38">
        <v>0</v>
      </c>
      <c r="K44" s="38">
        <v>0</v>
      </c>
      <c r="L44" s="38">
        <v>0</v>
      </c>
      <c r="M44" s="38">
        <v>0</v>
      </c>
      <c r="N44" s="38">
        <v>0</v>
      </c>
      <c r="O44" s="38">
        <v>0</v>
      </c>
      <c r="P44" s="38">
        <v>0</v>
      </c>
      <c r="Q44" s="38">
        <v>0</v>
      </c>
      <c r="R44" s="38">
        <v>0</v>
      </c>
      <c r="S44"/>
      <c r="T44"/>
      <c r="U44"/>
      <c r="V44"/>
      <c r="W44"/>
      <c r="X44"/>
      <c r="Y44"/>
      <c r="Z44"/>
      <c r="AA44"/>
      <c r="AB44"/>
      <c r="AC44"/>
      <c r="AD44"/>
      <c r="AE44"/>
      <c r="AF44"/>
      <c r="AG44"/>
      <c r="AH44"/>
      <c r="AI44"/>
      <c r="AJ44"/>
      <c r="AK44"/>
      <c r="AL44"/>
      <c r="AM44"/>
      <c r="AN44"/>
    </row>
    <row r="45" spans="1:40" s="25" customFormat="1" ht="21">
      <c r="A45" s="3" t="s">
        <v>572</v>
      </c>
      <c r="B45" s="921" t="s">
        <v>614</v>
      </c>
      <c r="C45" s="922">
        <v>466507</v>
      </c>
      <c r="D45" s="921">
        <v>2017</v>
      </c>
      <c r="E45" s="923">
        <v>20</v>
      </c>
      <c r="F45" s="924">
        <v>0.03</v>
      </c>
      <c r="G45" s="845"/>
      <c r="H45" s="38">
        <v>0</v>
      </c>
      <c r="I45" s="38">
        <v>0</v>
      </c>
      <c r="J45" s="38">
        <v>0</v>
      </c>
      <c r="K45" s="38">
        <v>0</v>
      </c>
      <c r="L45" s="38">
        <v>0</v>
      </c>
      <c r="M45" s="38">
        <v>0</v>
      </c>
      <c r="N45" s="38">
        <v>0</v>
      </c>
      <c r="O45" s="38">
        <v>0</v>
      </c>
      <c r="P45" s="38">
        <v>0</v>
      </c>
      <c r="Q45" s="38">
        <v>0</v>
      </c>
      <c r="R45" s="38">
        <v>0</v>
      </c>
      <c r="S45"/>
      <c r="T45"/>
      <c r="U45"/>
      <c r="V45"/>
      <c r="W45"/>
      <c r="X45"/>
      <c r="Y45"/>
      <c r="Z45"/>
      <c r="AA45"/>
      <c r="AB45"/>
      <c r="AC45"/>
      <c r="AD45"/>
      <c r="AE45"/>
      <c r="AF45"/>
      <c r="AG45"/>
      <c r="AH45"/>
      <c r="AI45"/>
      <c r="AJ45"/>
      <c r="AK45"/>
      <c r="AL45"/>
      <c r="AM45"/>
      <c r="AN45"/>
    </row>
    <row r="46" spans="1:40" s="25" customFormat="1" ht="21">
      <c r="A46" s="3" t="s">
        <v>572</v>
      </c>
      <c r="B46" s="921" t="s">
        <v>615</v>
      </c>
      <c r="C46" s="922">
        <v>63979</v>
      </c>
      <c r="D46" s="921">
        <v>2017</v>
      </c>
      <c r="E46" s="923">
        <v>20</v>
      </c>
      <c r="F46" s="924">
        <v>0.03</v>
      </c>
      <c r="G46" s="845"/>
      <c r="H46" s="38">
        <v>0</v>
      </c>
      <c r="I46" s="38">
        <v>0</v>
      </c>
      <c r="J46" s="38">
        <v>0</v>
      </c>
      <c r="K46" s="38">
        <v>0</v>
      </c>
      <c r="L46" s="38">
        <v>0</v>
      </c>
      <c r="M46" s="38">
        <v>0</v>
      </c>
      <c r="N46" s="38">
        <v>0</v>
      </c>
      <c r="O46" s="38">
        <v>0</v>
      </c>
      <c r="P46" s="38">
        <v>0</v>
      </c>
      <c r="Q46" s="38">
        <v>0</v>
      </c>
      <c r="R46" s="38">
        <v>0</v>
      </c>
      <c r="S46"/>
      <c r="T46"/>
      <c r="U46"/>
      <c r="V46"/>
      <c r="W46"/>
      <c r="X46"/>
      <c r="Y46"/>
      <c r="Z46"/>
      <c r="AA46"/>
      <c r="AB46"/>
      <c r="AC46"/>
      <c r="AD46"/>
      <c r="AE46"/>
      <c r="AF46"/>
      <c r="AG46"/>
      <c r="AH46"/>
      <c r="AI46"/>
      <c r="AJ46"/>
      <c r="AK46"/>
      <c r="AL46"/>
      <c r="AM46"/>
      <c r="AN46"/>
    </row>
    <row r="47" spans="1:40" s="25" customFormat="1" ht="21">
      <c r="A47" s="3" t="s">
        <v>572</v>
      </c>
      <c r="B47" s="921" t="s">
        <v>616</v>
      </c>
      <c r="C47" s="922">
        <v>40300</v>
      </c>
      <c r="D47" s="921">
        <v>1996</v>
      </c>
      <c r="E47" s="923">
        <v>40</v>
      </c>
      <c r="F47" s="924">
        <v>0.03</v>
      </c>
      <c r="G47" s="845"/>
      <c r="H47" s="38">
        <v>0</v>
      </c>
      <c r="I47" s="38">
        <v>0</v>
      </c>
      <c r="J47" s="38">
        <v>0</v>
      </c>
      <c r="K47" s="38">
        <v>0</v>
      </c>
      <c r="L47" s="38">
        <v>0</v>
      </c>
      <c r="M47" s="38">
        <v>0</v>
      </c>
      <c r="N47" s="38">
        <v>0</v>
      </c>
      <c r="O47" s="38">
        <v>0</v>
      </c>
      <c r="P47" s="38">
        <v>0</v>
      </c>
      <c r="Q47" s="38">
        <v>0</v>
      </c>
      <c r="R47" s="38">
        <v>0</v>
      </c>
      <c r="S47"/>
      <c r="T47"/>
      <c r="U47"/>
      <c r="V47"/>
      <c r="W47"/>
      <c r="X47"/>
      <c r="Y47"/>
      <c r="Z47"/>
      <c r="AA47"/>
      <c r="AB47"/>
      <c r="AC47"/>
      <c r="AD47"/>
      <c r="AE47"/>
      <c r="AF47"/>
      <c r="AG47"/>
      <c r="AH47"/>
      <c r="AI47"/>
      <c r="AJ47"/>
      <c r="AK47"/>
      <c r="AL47"/>
      <c r="AM47"/>
      <c r="AN47"/>
    </row>
    <row r="48" spans="1:40" s="25" customFormat="1" ht="21">
      <c r="A48" s="3" t="s">
        <v>572</v>
      </c>
      <c r="B48" s="921" t="s">
        <v>617</v>
      </c>
      <c r="C48" s="922">
        <v>18211</v>
      </c>
      <c r="D48" s="921">
        <v>2002</v>
      </c>
      <c r="E48" s="923">
        <v>40</v>
      </c>
      <c r="F48" s="924">
        <v>0.03</v>
      </c>
      <c r="G48" s="845"/>
      <c r="H48" s="38">
        <v>0</v>
      </c>
      <c r="I48" s="38">
        <v>0</v>
      </c>
      <c r="J48" s="38">
        <v>0</v>
      </c>
      <c r="K48" s="38">
        <v>0</v>
      </c>
      <c r="L48" s="38">
        <v>0</v>
      </c>
      <c r="M48" s="38">
        <v>0</v>
      </c>
      <c r="N48" s="38">
        <v>0</v>
      </c>
      <c r="O48" s="38">
        <v>0</v>
      </c>
      <c r="P48" s="38">
        <v>0</v>
      </c>
      <c r="Q48" s="38">
        <v>0</v>
      </c>
      <c r="R48" s="38">
        <v>0</v>
      </c>
      <c r="S48"/>
      <c r="T48"/>
      <c r="U48"/>
      <c r="V48"/>
      <c r="W48"/>
      <c r="X48"/>
      <c r="Y48"/>
      <c r="Z48"/>
      <c r="AA48"/>
      <c r="AB48"/>
      <c r="AC48"/>
      <c r="AD48"/>
      <c r="AE48"/>
      <c r="AF48"/>
      <c r="AG48"/>
      <c r="AH48"/>
      <c r="AI48"/>
      <c r="AJ48"/>
      <c r="AK48"/>
      <c r="AL48"/>
      <c r="AM48"/>
      <c r="AN48"/>
    </row>
    <row r="49" spans="1:40" s="25" customFormat="1" ht="21">
      <c r="A49" s="3" t="s">
        <v>572</v>
      </c>
      <c r="B49" s="921" t="s">
        <v>618</v>
      </c>
      <c r="C49" s="922">
        <v>7452</v>
      </c>
      <c r="D49" s="921">
        <v>2020</v>
      </c>
      <c r="E49" s="923">
        <v>40</v>
      </c>
      <c r="F49" s="924">
        <v>0.03</v>
      </c>
      <c r="G49" s="845"/>
      <c r="H49" s="38">
        <v>0</v>
      </c>
      <c r="I49" s="38">
        <v>0</v>
      </c>
      <c r="J49" s="38">
        <v>0</v>
      </c>
      <c r="K49" s="38">
        <v>0</v>
      </c>
      <c r="L49" s="38">
        <v>0</v>
      </c>
      <c r="M49" s="38">
        <v>0</v>
      </c>
      <c r="N49" s="38">
        <v>0</v>
      </c>
      <c r="O49" s="38">
        <v>0</v>
      </c>
      <c r="P49" s="38">
        <v>0</v>
      </c>
      <c r="Q49" s="38">
        <v>0</v>
      </c>
      <c r="R49" s="38">
        <v>0</v>
      </c>
      <c r="S49"/>
      <c r="T49"/>
      <c r="U49"/>
      <c r="V49"/>
      <c r="W49"/>
      <c r="X49"/>
      <c r="Y49"/>
      <c r="Z49"/>
      <c r="AA49"/>
      <c r="AB49"/>
      <c r="AC49"/>
      <c r="AD49"/>
      <c r="AE49"/>
      <c r="AF49"/>
      <c r="AG49"/>
      <c r="AH49"/>
      <c r="AI49"/>
      <c r="AJ49"/>
      <c r="AK49"/>
      <c r="AL49"/>
      <c r="AM49"/>
      <c r="AN49"/>
    </row>
    <row r="50" spans="1:40" s="25" customFormat="1" ht="21">
      <c r="A50" s="3" t="s">
        <v>572</v>
      </c>
      <c r="B50" s="921" t="s">
        <v>626</v>
      </c>
      <c r="C50" s="922">
        <v>213364</v>
      </c>
      <c r="D50" s="921">
        <v>1993</v>
      </c>
      <c r="E50" s="923">
        <v>40</v>
      </c>
      <c r="F50" s="924">
        <v>0.03</v>
      </c>
      <c r="G50" s="845"/>
      <c r="H50" s="38">
        <v>0</v>
      </c>
      <c r="I50" s="38">
        <v>0</v>
      </c>
      <c r="J50" s="38">
        <v>0</v>
      </c>
      <c r="K50" s="38">
        <v>0</v>
      </c>
      <c r="L50" s="38">
        <v>0</v>
      </c>
      <c r="M50" s="38">
        <v>0</v>
      </c>
      <c r="N50" s="38">
        <v>0</v>
      </c>
      <c r="O50" s="38">
        <v>0</v>
      </c>
      <c r="P50" s="38">
        <v>0</v>
      </c>
      <c r="Q50" s="38">
        <v>696001.43145209004</v>
      </c>
      <c r="R50" s="38">
        <v>0</v>
      </c>
      <c r="S50"/>
      <c r="T50"/>
      <c r="U50"/>
      <c r="V50"/>
      <c r="W50"/>
      <c r="X50"/>
      <c r="Y50"/>
      <c r="Z50"/>
      <c r="AA50"/>
      <c r="AB50"/>
      <c r="AC50"/>
      <c r="AD50"/>
      <c r="AE50"/>
      <c r="AF50"/>
      <c r="AG50"/>
      <c r="AH50"/>
      <c r="AI50"/>
      <c r="AJ50"/>
      <c r="AK50"/>
      <c r="AL50"/>
      <c r="AM50"/>
      <c r="AN50"/>
    </row>
    <row r="51" spans="1:40" s="25" customFormat="1" ht="21">
      <c r="A51" s="3" t="s">
        <v>572</v>
      </c>
      <c r="B51" s="921" t="s">
        <v>627</v>
      </c>
      <c r="C51" s="922">
        <v>560422</v>
      </c>
      <c r="D51" s="921">
        <v>1995</v>
      </c>
      <c r="E51" s="923">
        <v>40</v>
      </c>
      <c r="F51" s="924">
        <v>0.03</v>
      </c>
      <c r="G51" s="845"/>
      <c r="H51" s="38">
        <v>0</v>
      </c>
      <c r="I51" s="38">
        <v>0</v>
      </c>
      <c r="J51" s="38">
        <v>0</v>
      </c>
      <c r="K51" s="38">
        <v>0</v>
      </c>
      <c r="L51" s="38">
        <v>0</v>
      </c>
      <c r="M51" s="38">
        <v>0</v>
      </c>
      <c r="N51" s="38">
        <v>0</v>
      </c>
      <c r="O51" s="38">
        <v>0</v>
      </c>
      <c r="P51" s="38">
        <v>0</v>
      </c>
      <c r="Q51" s="38">
        <v>0</v>
      </c>
      <c r="R51" s="38">
        <v>0</v>
      </c>
      <c r="S51"/>
      <c r="T51"/>
      <c r="U51"/>
      <c r="V51"/>
      <c r="W51"/>
      <c r="X51"/>
      <c r="Y51"/>
      <c r="Z51"/>
      <c r="AA51"/>
      <c r="AB51"/>
      <c r="AC51"/>
      <c r="AD51"/>
      <c r="AE51"/>
      <c r="AF51"/>
      <c r="AG51"/>
      <c r="AH51"/>
      <c r="AI51"/>
      <c r="AJ51"/>
      <c r="AK51"/>
      <c r="AL51"/>
      <c r="AM51"/>
      <c r="AN51"/>
    </row>
    <row r="52" spans="1:40" s="25" customFormat="1" ht="21">
      <c r="A52" s="3" t="s">
        <v>572</v>
      </c>
      <c r="B52" s="921" t="s">
        <v>628</v>
      </c>
      <c r="C52" s="922">
        <v>92500</v>
      </c>
      <c r="D52" s="921">
        <v>2016</v>
      </c>
      <c r="E52" s="923">
        <v>20</v>
      </c>
      <c r="F52" s="924">
        <v>0.03</v>
      </c>
      <c r="G52" s="845"/>
      <c r="H52" s="38">
        <v>0</v>
      </c>
      <c r="I52" s="38">
        <v>0</v>
      </c>
      <c r="J52" s="38">
        <v>0</v>
      </c>
      <c r="K52" s="38">
        <v>0</v>
      </c>
      <c r="L52" s="38">
        <v>0</v>
      </c>
      <c r="M52" s="38">
        <v>0</v>
      </c>
      <c r="N52" s="38">
        <v>0</v>
      </c>
      <c r="O52" s="38">
        <v>0</v>
      </c>
      <c r="P52" s="38">
        <v>0</v>
      </c>
      <c r="Q52" s="38">
        <v>0</v>
      </c>
      <c r="R52" s="38">
        <v>0</v>
      </c>
      <c r="S52"/>
      <c r="T52"/>
      <c r="U52"/>
      <c r="V52"/>
      <c r="W52"/>
      <c r="X52"/>
      <c r="Y52"/>
      <c r="Z52"/>
      <c r="AA52"/>
      <c r="AB52"/>
      <c r="AC52"/>
      <c r="AD52"/>
      <c r="AE52"/>
      <c r="AF52"/>
      <c r="AG52"/>
      <c r="AH52"/>
      <c r="AI52"/>
      <c r="AJ52"/>
      <c r="AK52"/>
      <c r="AL52"/>
      <c r="AM52"/>
      <c r="AN52"/>
    </row>
    <row r="53" spans="1:40" s="25" customFormat="1" ht="21">
      <c r="A53" s="3" t="s">
        <v>572</v>
      </c>
      <c r="B53" s="921" t="s">
        <v>636</v>
      </c>
      <c r="C53" s="922">
        <v>56042</v>
      </c>
      <c r="D53" s="921">
        <v>2017</v>
      </c>
      <c r="E53" s="923">
        <v>20</v>
      </c>
      <c r="F53" s="924">
        <v>0.03</v>
      </c>
      <c r="G53" s="845"/>
      <c r="H53" s="38">
        <v>0</v>
      </c>
      <c r="I53" s="38">
        <v>0</v>
      </c>
      <c r="J53" s="38">
        <v>0</v>
      </c>
      <c r="K53" s="38">
        <v>0</v>
      </c>
      <c r="L53" s="38">
        <v>0</v>
      </c>
      <c r="M53" s="38">
        <v>0</v>
      </c>
      <c r="N53" s="38">
        <v>0</v>
      </c>
      <c r="O53" s="38">
        <v>0</v>
      </c>
      <c r="P53" s="38">
        <v>0</v>
      </c>
      <c r="Q53" s="38">
        <v>0</v>
      </c>
      <c r="R53" s="38">
        <v>0</v>
      </c>
      <c r="S53"/>
      <c r="T53"/>
      <c r="U53"/>
      <c r="V53"/>
      <c r="W53"/>
      <c r="X53"/>
      <c r="Y53"/>
      <c r="Z53"/>
      <c r="AA53"/>
      <c r="AB53"/>
      <c r="AC53"/>
      <c r="AD53"/>
      <c r="AE53"/>
      <c r="AF53"/>
      <c r="AG53"/>
      <c r="AH53"/>
      <c r="AI53"/>
      <c r="AJ53"/>
      <c r="AK53"/>
      <c r="AL53"/>
      <c r="AM53"/>
      <c r="AN53"/>
    </row>
    <row r="54" spans="1:40" s="25" customFormat="1" ht="21">
      <c r="A54" s="3" t="s">
        <v>572</v>
      </c>
      <c r="B54" s="921" t="s">
        <v>629</v>
      </c>
      <c r="C54" s="922">
        <v>10476</v>
      </c>
      <c r="D54" s="921">
        <v>2019</v>
      </c>
      <c r="E54" s="923">
        <v>20</v>
      </c>
      <c r="F54" s="924">
        <v>0.03</v>
      </c>
      <c r="G54" s="845"/>
      <c r="H54" s="38">
        <v>0</v>
      </c>
      <c r="I54" s="38">
        <v>0</v>
      </c>
      <c r="J54" s="38">
        <v>0</v>
      </c>
      <c r="K54" s="38">
        <v>0</v>
      </c>
      <c r="L54" s="38">
        <v>0</v>
      </c>
      <c r="M54" s="38">
        <v>0</v>
      </c>
      <c r="N54" s="38">
        <v>0</v>
      </c>
      <c r="O54" s="38">
        <v>0</v>
      </c>
      <c r="P54" s="38">
        <v>0</v>
      </c>
      <c r="Q54" s="38">
        <v>0</v>
      </c>
      <c r="R54" s="38">
        <v>0</v>
      </c>
      <c r="S54"/>
      <c r="T54"/>
      <c r="U54"/>
      <c r="V54"/>
      <c r="W54"/>
      <c r="X54"/>
      <c r="Y54"/>
      <c r="Z54"/>
      <c r="AA54"/>
      <c r="AB54"/>
      <c r="AC54"/>
      <c r="AD54"/>
      <c r="AE54"/>
      <c r="AF54"/>
      <c r="AG54"/>
      <c r="AH54"/>
      <c r="AI54"/>
      <c r="AJ54"/>
      <c r="AK54"/>
      <c r="AL54"/>
      <c r="AM54"/>
      <c r="AN54"/>
    </row>
    <row r="55" spans="1:40" s="25" customFormat="1" ht="21">
      <c r="A55" s="3" t="s">
        <v>572</v>
      </c>
      <c r="B55" s="921" t="s">
        <v>630</v>
      </c>
      <c r="C55" s="922">
        <v>16444</v>
      </c>
      <c r="D55" s="921">
        <v>2019</v>
      </c>
      <c r="E55" s="923">
        <v>20</v>
      </c>
      <c r="F55" s="924">
        <v>0.03</v>
      </c>
      <c r="G55" s="845"/>
      <c r="H55" s="38">
        <v>0</v>
      </c>
      <c r="I55" s="38">
        <v>0</v>
      </c>
      <c r="J55" s="38">
        <v>0</v>
      </c>
      <c r="K55" s="38">
        <v>0</v>
      </c>
      <c r="L55" s="38">
        <v>0</v>
      </c>
      <c r="M55" s="38">
        <v>0</v>
      </c>
      <c r="N55" s="38">
        <v>0</v>
      </c>
      <c r="O55" s="38">
        <v>0</v>
      </c>
      <c r="P55" s="38">
        <v>0</v>
      </c>
      <c r="Q55" s="38">
        <v>0</v>
      </c>
      <c r="R55" s="38">
        <v>0</v>
      </c>
      <c r="S55"/>
      <c r="T55"/>
      <c r="U55"/>
      <c r="V55"/>
      <c r="W55"/>
      <c r="X55"/>
      <c r="Y55"/>
      <c r="Z55"/>
      <c r="AA55"/>
      <c r="AB55"/>
      <c r="AC55"/>
      <c r="AD55"/>
      <c r="AE55"/>
      <c r="AF55"/>
      <c r="AG55"/>
      <c r="AH55"/>
      <c r="AI55"/>
      <c r="AJ55"/>
      <c r="AK55"/>
      <c r="AL55"/>
      <c r="AM55"/>
      <c r="AN55"/>
    </row>
    <row r="56" spans="1:40" s="25" customFormat="1" ht="21">
      <c r="A56" s="3" t="s">
        <v>572</v>
      </c>
      <c r="B56" s="921" t="s">
        <v>631</v>
      </c>
      <c r="C56" s="922">
        <v>48418</v>
      </c>
      <c r="D56" s="921">
        <v>2019</v>
      </c>
      <c r="E56" s="923">
        <v>20</v>
      </c>
      <c r="F56" s="924">
        <v>0.03</v>
      </c>
      <c r="G56" s="845"/>
      <c r="H56" s="38">
        <v>0</v>
      </c>
      <c r="I56" s="38">
        <v>0</v>
      </c>
      <c r="J56" s="38">
        <v>0</v>
      </c>
      <c r="K56" s="38">
        <v>0</v>
      </c>
      <c r="L56" s="38">
        <v>0</v>
      </c>
      <c r="M56" s="38">
        <v>0</v>
      </c>
      <c r="N56" s="38">
        <v>0</v>
      </c>
      <c r="O56" s="38">
        <v>0</v>
      </c>
      <c r="P56" s="38">
        <v>0</v>
      </c>
      <c r="Q56" s="38">
        <v>0</v>
      </c>
      <c r="R56" s="38">
        <v>0</v>
      </c>
      <c r="S56"/>
      <c r="T56"/>
      <c r="U56"/>
      <c r="V56"/>
      <c r="W56"/>
      <c r="X56"/>
      <c r="Y56"/>
      <c r="Z56"/>
      <c r="AA56"/>
      <c r="AB56"/>
      <c r="AC56"/>
      <c r="AD56"/>
      <c r="AE56"/>
      <c r="AF56"/>
      <c r="AG56"/>
      <c r="AH56"/>
      <c r="AI56"/>
      <c r="AJ56"/>
      <c r="AK56"/>
      <c r="AL56"/>
      <c r="AM56"/>
      <c r="AN56"/>
    </row>
    <row r="57" spans="1:40" s="25" customFormat="1" ht="21">
      <c r="A57" s="3" t="s">
        <v>572</v>
      </c>
      <c r="B57" s="921"/>
      <c r="C57" s="922"/>
      <c r="D57" s="921"/>
      <c r="E57" s="923"/>
      <c r="F57" s="924">
        <v>0.03</v>
      </c>
      <c r="G57" s="845"/>
      <c r="H57" s="38">
        <v>0</v>
      </c>
      <c r="I57" s="38">
        <v>0</v>
      </c>
      <c r="J57" s="38">
        <v>0</v>
      </c>
      <c r="K57" s="38">
        <v>0</v>
      </c>
      <c r="L57" s="38">
        <v>0</v>
      </c>
      <c r="M57" s="38">
        <v>0</v>
      </c>
      <c r="N57" s="38">
        <v>0</v>
      </c>
      <c r="O57" s="38">
        <v>0</v>
      </c>
      <c r="P57" s="38">
        <v>0</v>
      </c>
      <c r="Q57" s="38">
        <v>0</v>
      </c>
      <c r="R57" s="38">
        <v>0</v>
      </c>
      <c r="S57"/>
      <c r="T57"/>
      <c r="U57"/>
      <c r="V57"/>
      <c r="W57"/>
      <c r="X57"/>
      <c r="Y57"/>
      <c r="Z57"/>
      <c r="AA57"/>
      <c r="AB57"/>
      <c r="AC57"/>
      <c r="AD57"/>
      <c r="AE57"/>
      <c r="AF57"/>
      <c r="AG57"/>
      <c r="AH57"/>
      <c r="AI57"/>
      <c r="AJ57"/>
      <c r="AK57"/>
      <c r="AL57"/>
      <c r="AM57"/>
      <c r="AN57"/>
    </row>
    <row r="58" spans="1:40" s="25" customFormat="1" ht="21">
      <c r="A58" s="3" t="s">
        <v>572</v>
      </c>
      <c r="B58" s="921"/>
      <c r="C58" s="922"/>
      <c r="D58" s="921"/>
      <c r="E58" s="923"/>
      <c r="F58" s="924">
        <v>0.03</v>
      </c>
      <c r="G58" s="845"/>
      <c r="H58" s="38">
        <v>0</v>
      </c>
      <c r="I58" s="38">
        <v>0</v>
      </c>
      <c r="J58" s="38">
        <v>0</v>
      </c>
      <c r="K58" s="38">
        <v>0</v>
      </c>
      <c r="L58" s="38">
        <v>0</v>
      </c>
      <c r="M58" s="38">
        <v>0</v>
      </c>
      <c r="N58" s="38">
        <v>0</v>
      </c>
      <c r="O58" s="38">
        <v>0</v>
      </c>
      <c r="P58" s="38">
        <v>0</v>
      </c>
      <c r="Q58" s="38">
        <v>0</v>
      </c>
      <c r="R58" s="38">
        <v>0</v>
      </c>
      <c r="S58"/>
      <c r="T58"/>
      <c r="U58"/>
      <c r="V58"/>
      <c r="W58"/>
      <c r="X58"/>
      <c r="Y58"/>
      <c r="Z58"/>
      <c r="AA58"/>
      <c r="AB58"/>
      <c r="AC58"/>
      <c r="AD58"/>
      <c r="AE58"/>
      <c r="AF58"/>
      <c r="AG58"/>
      <c r="AH58"/>
      <c r="AI58"/>
      <c r="AJ58"/>
      <c r="AK58"/>
      <c r="AL58"/>
      <c r="AM58"/>
      <c r="AN58"/>
    </row>
    <row r="59" spans="1:40" s="25" customFormat="1" ht="21">
      <c r="A59" s="3" t="s">
        <v>572</v>
      </c>
      <c r="B59" s="921"/>
      <c r="C59" s="922"/>
      <c r="D59" s="921"/>
      <c r="E59" s="923"/>
      <c r="F59" s="924">
        <v>0.03</v>
      </c>
      <c r="G59" s="845"/>
      <c r="H59" s="38">
        <v>0</v>
      </c>
      <c r="I59" s="38">
        <v>0</v>
      </c>
      <c r="J59" s="38">
        <v>0</v>
      </c>
      <c r="K59" s="38">
        <v>0</v>
      </c>
      <c r="L59" s="38">
        <v>0</v>
      </c>
      <c r="M59" s="38">
        <v>0</v>
      </c>
      <c r="N59" s="38">
        <v>0</v>
      </c>
      <c r="O59" s="38">
        <v>0</v>
      </c>
      <c r="P59" s="38">
        <v>0</v>
      </c>
      <c r="Q59" s="38">
        <v>0</v>
      </c>
      <c r="R59" s="38">
        <v>0</v>
      </c>
      <c r="S59"/>
      <c r="T59"/>
      <c r="U59"/>
      <c r="V59"/>
      <c r="W59"/>
      <c r="X59"/>
      <c r="Y59"/>
      <c r="Z59"/>
      <c r="AA59"/>
      <c r="AB59"/>
      <c r="AC59"/>
      <c r="AD59"/>
      <c r="AE59"/>
      <c r="AF59"/>
      <c r="AG59"/>
      <c r="AH59"/>
      <c r="AI59"/>
      <c r="AJ59"/>
      <c r="AK59"/>
      <c r="AL59"/>
      <c r="AM59"/>
      <c r="AN59"/>
    </row>
    <row r="60" spans="1:40" s="25" customFormat="1" ht="21">
      <c r="A60" s="3" t="s">
        <v>572</v>
      </c>
      <c r="B60" s="921"/>
      <c r="C60" s="922"/>
      <c r="D60" s="921"/>
      <c r="E60" s="923"/>
      <c r="F60" s="924">
        <v>0.03</v>
      </c>
      <c r="G60" s="845"/>
      <c r="H60" s="38">
        <v>0</v>
      </c>
      <c r="I60" s="38">
        <v>0</v>
      </c>
      <c r="J60" s="38">
        <v>0</v>
      </c>
      <c r="K60" s="38">
        <v>0</v>
      </c>
      <c r="L60" s="38">
        <v>0</v>
      </c>
      <c r="M60" s="38">
        <v>0</v>
      </c>
      <c r="N60" s="38">
        <v>0</v>
      </c>
      <c r="O60" s="38">
        <v>0</v>
      </c>
      <c r="P60" s="38">
        <v>0</v>
      </c>
      <c r="Q60" s="38">
        <v>0</v>
      </c>
      <c r="R60" s="38">
        <v>0</v>
      </c>
      <c r="S60"/>
      <c r="T60"/>
      <c r="U60"/>
      <c r="V60"/>
      <c r="W60"/>
      <c r="X60"/>
      <c r="Y60"/>
      <c r="Z60"/>
      <c r="AA60"/>
      <c r="AB60"/>
      <c r="AC60"/>
      <c r="AD60"/>
      <c r="AE60"/>
      <c r="AF60"/>
      <c r="AG60"/>
      <c r="AH60"/>
      <c r="AI60"/>
      <c r="AJ60"/>
      <c r="AK60"/>
      <c r="AL60"/>
      <c r="AM60"/>
      <c r="AN60"/>
    </row>
    <row r="61" spans="1:40" s="25" customFormat="1" ht="21">
      <c r="A61" s="3" t="s">
        <v>572</v>
      </c>
      <c r="B61" s="921"/>
      <c r="C61" s="922"/>
      <c r="D61" s="921"/>
      <c r="E61" s="923"/>
      <c r="F61" s="924">
        <v>0.03</v>
      </c>
      <c r="G61" s="845"/>
      <c r="H61" s="38">
        <v>0</v>
      </c>
      <c r="I61" s="38">
        <v>0</v>
      </c>
      <c r="J61" s="38">
        <v>0</v>
      </c>
      <c r="K61" s="38">
        <v>0</v>
      </c>
      <c r="L61" s="38">
        <v>0</v>
      </c>
      <c r="M61" s="38">
        <v>0</v>
      </c>
      <c r="N61" s="38">
        <v>0</v>
      </c>
      <c r="O61" s="38">
        <v>0</v>
      </c>
      <c r="P61" s="38">
        <v>0</v>
      </c>
      <c r="Q61" s="38">
        <v>0</v>
      </c>
      <c r="R61" s="38">
        <v>0</v>
      </c>
      <c r="S61"/>
      <c r="T61"/>
      <c r="U61"/>
      <c r="V61"/>
      <c r="W61"/>
      <c r="X61"/>
      <c r="Y61"/>
      <c r="Z61"/>
      <c r="AA61"/>
      <c r="AB61"/>
      <c r="AC61"/>
      <c r="AD61"/>
      <c r="AE61"/>
      <c r="AF61"/>
      <c r="AG61"/>
      <c r="AH61"/>
      <c r="AI61"/>
      <c r="AJ61"/>
      <c r="AK61"/>
      <c r="AL61"/>
      <c r="AM61"/>
      <c r="AN61"/>
    </row>
    <row r="62" spans="1:40" s="25" customFormat="1" ht="21">
      <c r="A62" s="3" t="s">
        <v>572</v>
      </c>
      <c r="B62" s="921" t="s">
        <v>1126</v>
      </c>
      <c r="C62" s="922">
        <v>7500</v>
      </c>
      <c r="D62" s="921">
        <v>2024</v>
      </c>
      <c r="E62" s="923">
        <v>1</v>
      </c>
      <c r="F62" s="924">
        <v>0.03</v>
      </c>
      <c r="G62" s="845"/>
      <c r="H62" s="38">
        <v>7500</v>
      </c>
      <c r="I62" s="38">
        <v>7725</v>
      </c>
      <c r="J62" s="38">
        <v>7956.75</v>
      </c>
      <c r="K62" s="38">
        <v>8195.4524999999994</v>
      </c>
      <c r="L62" s="38">
        <v>8441.3160749999988</v>
      </c>
      <c r="M62" s="38">
        <v>8694.5555572499979</v>
      </c>
      <c r="N62" s="38">
        <v>8955.3922239674994</v>
      </c>
      <c r="O62" s="38">
        <v>9224.0539906865251</v>
      </c>
      <c r="P62" s="38">
        <v>9500.7756104071195</v>
      </c>
      <c r="Q62" s="38">
        <v>9785.7988787193335</v>
      </c>
      <c r="R62" s="38">
        <v>10079.372845080914</v>
      </c>
      <c r="S62"/>
      <c r="T62"/>
      <c r="U62"/>
      <c r="V62"/>
      <c r="W62"/>
      <c r="X62"/>
      <c r="Y62"/>
      <c r="Z62"/>
      <c r="AA62"/>
      <c r="AB62"/>
      <c r="AC62"/>
      <c r="AD62"/>
      <c r="AE62"/>
      <c r="AF62"/>
      <c r="AG62"/>
      <c r="AH62"/>
      <c r="AI62"/>
      <c r="AJ62"/>
      <c r="AK62"/>
      <c r="AL62"/>
      <c r="AM62"/>
      <c r="AN62"/>
    </row>
    <row r="63" spans="1:40">
      <c r="H63" s="13">
        <v>7500</v>
      </c>
      <c r="I63" s="13">
        <v>7725</v>
      </c>
      <c r="J63" s="13">
        <v>7956.75</v>
      </c>
      <c r="K63" s="13">
        <v>8195.4524999999994</v>
      </c>
      <c r="L63" s="13">
        <v>8441.3160749999988</v>
      </c>
      <c r="M63" s="13">
        <v>8694.5555572499979</v>
      </c>
      <c r="N63" s="13">
        <v>8955.3922239674994</v>
      </c>
      <c r="O63" s="13">
        <v>9224.0539906865251</v>
      </c>
      <c r="P63" s="13">
        <v>9500.7756104071195</v>
      </c>
      <c r="Q63" s="13">
        <v>705787.23033080937</v>
      </c>
      <c r="R63" s="13">
        <v>10079.372845080914</v>
      </c>
    </row>
    <row r="64" spans="1:40" ht="26.25">
      <c r="A64" s="64" t="s">
        <v>612</v>
      </c>
      <c r="B64" s="64"/>
    </row>
    <row r="65" spans="1:40" ht="21">
      <c r="B65" s="1" t="s">
        <v>1216</v>
      </c>
    </row>
    <row r="66" spans="1:40" ht="42">
      <c r="B66" s="853" t="s">
        <v>65</v>
      </c>
      <c r="C66" s="853" t="s">
        <v>1209</v>
      </c>
      <c r="D66" s="853" t="s">
        <v>41</v>
      </c>
      <c r="E66" s="853" t="s">
        <v>63</v>
      </c>
      <c r="F66" s="853" t="s">
        <v>1210</v>
      </c>
      <c r="G66" s="853" t="s">
        <v>1211</v>
      </c>
      <c r="H66" s="854">
        <v>2024</v>
      </c>
      <c r="I66" s="854">
        <v>2025</v>
      </c>
      <c r="J66" s="854">
        <v>2026</v>
      </c>
      <c r="K66" s="854">
        <v>2027</v>
      </c>
      <c r="L66" s="854">
        <v>2028</v>
      </c>
      <c r="M66" s="854">
        <v>2029</v>
      </c>
      <c r="N66" s="854">
        <v>2030</v>
      </c>
      <c r="O66" s="854">
        <v>2031</v>
      </c>
      <c r="P66" s="854">
        <v>2032</v>
      </c>
      <c r="Q66" s="854">
        <v>2033</v>
      </c>
      <c r="R66" s="854">
        <v>2034</v>
      </c>
    </row>
    <row r="67" spans="1:40" s="25" customFormat="1" ht="21">
      <c r="A67" s="3" t="s">
        <v>571</v>
      </c>
      <c r="B67" s="921" t="s">
        <v>1153</v>
      </c>
      <c r="C67" s="922">
        <v>168533</v>
      </c>
      <c r="D67" s="919">
        <v>2023</v>
      </c>
      <c r="E67" s="923">
        <v>99</v>
      </c>
      <c r="F67" s="924">
        <v>0.03</v>
      </c>
      <c r="G67" s="845"/>
      <c r="H67" s="38">
        <v>0</v>
      </c>
      <c r="I67" s="38">
        <v>0</v>
      </c>
      <c r="J67" s="38">
        <v>0</v>
      </c>
      <c r="K67" s="38">
        <v>0</v>
      </c>
      <c r="L67" s="38">
        <v>0</v>
      </c>
      <c r="M67" s="38">
        <v>0</v>
      </c>
      <c r="N67" s="38">
        <v>0</v>
      </c>
      <c r="O67" s="38">
        <v>0</v>
      </c>
      <c r="P67" s="38">
        <v>0</v>
      </c>
      <c r="Q67" s="38">
        <v>0</v>
      </c>
      <c r="R67" s="38">
        <v>0</v>
      </c>
      <c r="S67"/>
      <c r="T67"/>
      <c r="U67"/>
      <c r="V67"/>
      <c r="W67"/>
      <c r="X67"/>
      <c r="Y67"/>
      <c r="Z67"/>
      <c r="AA67"/>
      <c r="AB67"/>
      <c r="AC67"/>
      <c r="AD67"/>
      <c r="AE67"/>
      <c r="AF67"/>
      <c r="AG67"/>
      <c r="AH67"/>
      <c r="AI67"/>
      <c r="AJ67"/>
      <c r="AK67"/>
      <c r="AL67"/>
      <c r="AM67"/>
      <c r="AN67"/>
    </row>
    <row r="68" spans="1:40" s="25" customFormat="1" ht="21">
      <c r="A68" s="3" t="s">
        <v>571</v>
      </c>
      <c r="B68" s="921" t="s">
        <v>1153</v>
      </c>
      <c r="C68" s="922">
        <v>14084</v>
      </c>
      <c r="D68" s="919">
        <v>2024</v>
      </c>
      <c r="E68" s="923">
        <v>99</v>
      </c>
      <c r="F68" s="924">
        <v>0.03</v>
      </c>
      <c r="G68" s="845"/>
      <c r="H68" s="38">
        <v>14084</v>
      </c>
      <c r="I68" s="38">
        <v>0</v>
      </c>
      <c r="J68" s="38">
        <v>0</v>
      </c>
      <c r="K68" s="38">
        <v>0</v>
      </c>
      <c r="L68" s="38">
        <v>0</v>
      </c>
      <c r="M68" s="38">
        <v>0</v>
      </c>
      <c r="N68" s="38">
        <v>0</v>
      </c>
      <c r="O68" s="38">
        <v>0</v>
      </c>
      <c r="P68" s="38">
        <v>0</v>
      </c>
      <c r="Q68" s="38">
        <v>0</v>
      </c>
      <c r="R68" s="38">
        <v>0</v>
      </c>
      <c r="S68"/>
      <c r="T68"/>
      <c r="U68"/>
      <c r="V68"/>
      <c r="W68"/>
      <c r="X68"/>
      <c r="Y68"/>
      <c r="Z68"/>
      <c r="AA68"/>
      <c r="AB68"/>
      <c r="AC68"/>
      <c r="AD68"/>
      <c r="AE68"/>
      <c r="AF68"/>
      <c r="AG68"/>
      <c r="AH68"/>
      <c r="AI68"/>
      <c r="AJ68"/>
      <c r="AK68"/>
      <c r="AL68"/>
      <c r="AM68"/>
      <c r="AN68"/>
    </row>
    <row r="69" spans="1:40" s="25" customFormat="1" ht="21">
      <c r="A69" s="3" t="s">
        <v>571</v>
      </c>
      <c r="B69" s="921" t="s">
        <v>1153</v>
      </c>
      <c r="C69" s="922">
        <v>619575</v>
      </c>
      <c r="D69" s="919">
        <v>2027</v>
      </c>
      <c r="E69" s="923">
        <v>99</v>
      </c>
      <c r="F69" s="924">
        <v>0.03</v>
      </c>
      <c r="G69" s="845"/>
      <c r="H69" s="38">
        <v>0</v>
      </c>
      <c r="I69" s="38">
        <v>0</v>
      </c>
      <c r="J69" s="38">
        <v>0</v>
      </c>
      <c r="K69" s="38">
        <v>619575</v>
      </c>
      <c r="L69" s="38">
        <v>0</v>
      </c>
      <c r="M69" s="38">
        <v>0</v>
      </c>
      <c r="N69" s="38">
        <v>0</v>
      </c>
      <c r="O69" s="38">
        <v>0</v>
      </c>
      <c r="P69" s="38">
        <v>0</v>
      </c>
      <c r="Q69" s="38">
        <v>0</v>
      </c>
      <c r="R69" s="38">
        <v>0</v>
      </c>
      <c r="S69"/>
      <c r="T69"/>
      <c r="U69"/>
      <c r="V69"/>
      <c r="W69"/>
      <c r="X69"/>
      <c r="Y69"/>
      <c r="Z69"/>
      <c r="AA69"/>
      <c r="AB69"/>
      <c r="AC69"/>
      <c r="AD69"/>
      <c r="AE69"/>
      <c r="AF69"/>
      <c r="AG69"/>
      <c r="AH69"/>
      <c r="AI69"/>
      <c r="AJ69"/>
      <c r="AK69"/>
      <c r="AL69"/>
      <c r="AM69"/>
      <c r="AN69"/>
    </row>
    <row r="70" spans="1:40" s="25" customFormat="1" ht="21">
      <c r="A70" s="3" t="s">
        <v>571</v>
      </c>
      <c r="B70" s="921"/>
      <c r="C70" s="922"/>
      <c r="D70" s="919"/>
      <c r="E70" s="923"/>
      <c r="F70" s="924">
        <v>0.03</v>
      </c>
      <c r="G70" s="845"/>
      <c r="H70" s="38">
        <v>0</v>
      </c>
      <c r="I70" s="38">
        <v>0</v>
      </c>
      <c r="J70" s="38">
        <v>0</v>
      </c>
      <c r="K70" s="38">
        <v>0</v>
      </c>
      <c r="L70" s="38">
        <v>0</v>
      </c>
      <c r="M70" s="38">
        <v>0</v>
      </c>
      <c r="N70" s="38">
        <v>0</v>
      </c>
      <c r="O70" s="38">
        <v>0</v>
      </c>
      <c r="P70" s="38">
        <v>0</v>
      </c>
      <c r="Q70" s="38">
        <v>0</v>
      </c>
      <c r="R70" s="38">
        <v>0</v>
      </c>
      <c r="S70"/>
      <c r="T70"/>
      <c r="U70"/>
      <c r="V70"/>
      <c r="W70"/>
      <c r="X70"/>
      <c r="Y70"/>
      <c r="Z70"/>
      <c r="AA70"/>
      <c r="AB70"/>
      <c r="AC70"/>
      <c r="AD70"/>
      <c r="AE70"/>
      <c r="AF70"/>
      <c r="AG70"/>
      <c r="AH70"/>
      <c r="AI70"/>
      <c r="AJ70"/>
      <c r="AK70"/>
      <c r="AL70"/>
      <c r="AM70"/>
      <c r="AN70"/>
    </row>
    <row r="71" spans="1:40" s="25" customFormat="1" ht="21">
      <c r="A71" s="3" t="s">
        <v>571</v>
      </c>
      <c r="B71" s="921" t="s">
        <v>1155</v>
      </c>
      <c r="C71" s="922">
        <v>19000</v>
      </c>
      <c r="D71" s="919">
        <v>2022</v>
      </c>
      <c r="E71" s="923">
        <v>99</v>
      </c>
      <c r="F71" s="924">
        <v>0.03</v>
      </c>
      <c r="G71" s="845"/>
      <c r="H71" s="38">
        <v>0</v>
      </c>
      <c r="I71" s="38">
        <v>0</v>
      </c>
      <c r="J71" s="38">
        <v>0</v>
      </c>
      <c r="K71" s="38">
        <v>0</v>
      </c>
      <c r="L71" s="38">
        <v>0</v>
      </c>
      <c r="M71" s="38">
        <v>0</v>
      </c>
      <c r="N71" s="38">
        <v>0</v>
      </c>
      <c r="O71" s="38">
        <v>0</v>
      </c>
      <c r="P71" s="38">
        <v>0</v>
      </c>
      <c r="Q71" s="38">
        <v>0</v>
      </c>
      <c r="R71" s="38">
        <v>0</v>
      </c>
      <c r="S71"/>
      <c r="T71"/>
      <c r="U71"/>
      <c r="V71"/>
      <c r="W71"/>
      <c r="X71"/>
      <c r="Y71"/>
      <c r="Z71"/>
      <c r="AA71"/>
      <c r="AB71"/>
      <c r="AC71"/>
      <c r="AD71"/>
      <c r="AE71"/>
      <c r="AF71"/>
      <c r="AG71"/>
      <c r="AH71"/>
      <c r="AI71"/>
      <c r="AJ71"/>
      <c r="AK71"/>
      <c r="AL71"/>
      <c r="AM71"/>
      <c r="AN71"/>
    </row>
    <row r="72" spans="1:40" s="25" customFormat="1" ht="21">
      <c r="A72" s="3" t="s">
        <v>571</v>
      </c>
      <c r="B72" s="921" t="s">
        <v>1155</v>
      </c>
      <c r="C72" s="922">
        <v>136200</v>
      </c>
      <c r="D72" s="919">
        <v>2023</v>
      </c>
      <c r="E72" s="923">
        <v>99</v>
      </c>
      <c r="F72" s="924">
        <v>0.03</v>
      </c>
      <c r="G72" s="845"/>
      <c r="H72" s="38">
        <v>0</v>
      </c>
      <c r="I72" s="38">
        <v>0</v>
      </c>
      <c r="J72" s="38">
        <v>0</v>
      </c>
      <c r="K72" s="38">
        <v>0</v>
      </c>
      <c r="L72" s="38">
        <v>0</v>
      </c>
      <c r="M72" s="38">
        <v>0</v>
      </c>
      <c r="N72" s="38">
        <v>0</v>
      </c>
      <c r="O72" s="38">
        <v>0</v>
      </c>
      <c r="P72" s="38">
        <v>0</v>
      </c>
      <c r="Q72" s="38">
        <v>0</v>
      </c>
      <c r="R72" s="38">
        <v>0</v>
      </c>
      <c r="S72"/>
      <c r="T72"/>
      <c r="U72"/>
      <c r="V72"/>
      <c r="W72"/>
      <c r="X72"/>
      <c r="Y72"/>
      <c r="Z72"/>
      <c r="AA72"/>
      <c r="AB72"/>
      <c r="AC72"/>
      <c r="AD72"/>
      <c r="AE72"/>
      <c r="AF72"/>
      <c r="AG72"/>
      <c r="AH72"/>
      <c r="AI72"/>
      <c r="AJ72"/>
      <c r="AK72"/>
      <c r="AL72"/>
      <c r="AM72"/>
      <c r="AN72"/>
    </row>
    <row r="73" spans="1:40" s="25" customFormat="1" ht="21">
      <c r="A73" s="3" t="s">
        <v>571</v>
      </c>
      <c r="B73" s="921" t="s">
        <v>1155</v>
      </c>
      <c r="C73" s="922">
        <v>112700</v>
      </c>
      <c r="D73" s="919">
        <v>2025</v>
      </c>
      <c r="E73" s="923">
        <v>99</v>
      </c>
      <c r="F73" s="924">
        <v>0.03</v>
      </c>
      <c r="G73" s="845"/>
      <c r="H73" s="38">
        <v>0</v>
      </c>
      <c r="I73" s="38">
        <v>112700</v>
      </c>
      <c r="J73" s="38">
        <v>0</v>
      </c>
      <c r="K73" s="38">
        <v>0</v>
      </c>
      <c r="L73" s="38">
        <v>0</v>
      </c>
      <c r="M73" s="38">
        <v>0</v>
      </c>
      <c r="N73" s="38">
        <v>0</v>
      </c>
      <c r="O73" s="38">
        <v>0</v>
      </c>
      <c r="P73" s="38">
        <v>0</v>
      </c>
      <c r="Q73" s="38">
        <v>0</v>
      </c>
      <c r="R73" s="38">
        <v>0</v>
      </c>
      <c r="S73"/>
      <c r="T73"/>
      <c r="U73"/>
      <c r="V73"/>
      <c r="W73"/>
      <c r="X73"/>
      <c r="Y73"/>
      <c r="Z73"/>
      <c r="AA73"/>
      <c r="AB73"/>
      <c r="AC73"/>
      <c r="AD73"/>
      <c r="AE73"/>
      <c r="AF73"/>
      <c r="AG73"/>
      <c r="AH73"/>
      <c r="AI73"/>
      <c r="AJ73"/>
      <c r="AK73"/>
      <c r="AL73"/>
      <c r="AM73"/>
      <c r="AN73"/>
    </row>
    <row r="74" spans="1:40" s="25" customFormat="1" ht="21">
      <c r="A74" s="3"/>
      <c r="B74" s="925" t="s">
        <v>1158</v>
      </c>
      <c r="C74" s="922">
        <v>30000</v>
      </c>
      <c r="D74" s="919">
        <v>2023</v>
      </c>
      <c r="E74" s="923">
        <v>99</v>
      </c>
      <c r="F74" s="924">
        <v>0.03</v>
      </c>
      <c r="G74" s="845"/>
      <c r="H74" s="38">
        <v>0</v>
      </c>
      <c r="I74" s="38">
        <v>0</v>
      </c>
      <c r="J74" s="38">
        <v>0</v>
      </c>
      <c r="K74" s="38">
        <v>0</v>
      </c>
      <c r="L74" s="38">
        <v>0</v>
      </c>
      <c r="M74" s="38">
        <v>0</v>
      </c>
      <c r="N74" s="38">
        <v>0</v>
      </c>
      <c r="O74" s="38">
        <v>0</v>
      </c>
      <c r="P74" s="38">
        <v>0</v>
      </c>
      <c r="Q74" s="38">
        <v>0</v>
      </c>
      <c r="R74" s="38">
        <v>0</v>
      </c>
      <c r="S74"/>
      <c r="T74"/>
      <c r="U74"/>
      <c r="V74"/>
      <c r="W74"/>
      <c r="X74"/>
      <c r="Y74"/>
      <c r="Z74"/>
      <c r="AA74"/>
      <c r="AB74"/>
      <c r="AC74"/>
      <c r="AD74"/>
      <c r="AE74"/>
      <c r="AF74"/>
      <c r="AG74"/>
      <c r="AH74"/>
      <c r="AI74"/>
      <c r="AJ74"/>
      <c r="AK74"/>
      <c r="AL74"/>
      <c r="AM74"/>
      <c r="AN74"/>
    </row>
    <row r="75" spans="1:40" s="25" customFormat="1" ht="21">
      <c r="A75" s="3" t="s">
        <v>571</v>
      </c>
      <c r="B75" s="921"/>
      <c r="C75" s="922"/>
      <c r="D75" s="919"/>
      <c r="E75" s="923"/>
      <c r="F75" s="924">
        <v>0.03</v>
      </c>
      <c r="G75" s="845"/>
      <c r="H75" s="38">
        <v>0</v>
      </c>
      <c r="I75" s="38">
        <v>0</v>
      </c>
      <c r="J75" s="38">
        <v>0</v>
      </c>
      <c r="K75" s="38">
        <v>0</v>
      </c>
      <c r="L75" s="38">
        <v>0</v>
      </c>
      <c r="M75" s="38">
        <v>0</v>
      </c>
      <c r="N75" s="38">
        <v>0</v>
      </c>
      <c r="O75" s="38">
        <v>0</v>
      </c>
      <c r="P75" s="38">
        <v>0</v>
      </c>
      <c r="Q75" s="38">
        <v>0</v>
      </c>
      <c r="R75" s="38">
        <v>0</v>
      </c>
      <c r="S75"/>
      <c r="T75"/>
      <c r="U75"/>
      <c r="V75"/>
      <c r="W75"/>
      <c r="X75"/>
      <c r="Y75"/>
      <c r="Z75"/>
      <c r="AA75"/>
      <c r="AB75"/>
      <c r="AC75"/>
      <c r="AD75"/>
      <c r="AE75"/>
      <c r="AF75"/>
      <c r="AG75"/>
      <c r="AH75"/>
      <c r="AI75"/>
      <c r="AJ75"/>
      <c r="AK75"/>
      <c r="AL75"/>
      <c r="AM75"/>
      <c r="AN75"/>
    </row>
    <row r="76" spans="1:40" s="25" customFormat="1" ht="21">
      <c r="A76" s="3" t="s">
        <v>571</v>
      </c>
      <c r="B76" s="921" t="s">
        <v>1156</v>
      </c>
      <c r="C76" s="922">
        <v>16200</v>
      </c>
      <c r="D76" s="919">
        <v>2022</v>
      </c>
      <c r="E76" s="923">
        <v>99</v>
      </c>
      <c r="F76" s="924">
        <v>0.03</v>
      </c>
      <c r="G76" s="845"/>
      <c r="H76" s="38">
        <v>0</v>
      </c>
      <c r="I76" s="38">
        <v>0</v>
      </c>
      <c r="J76" s="38">
        <v>0</v>
      </c>
      <c r="K76" s="38">
        <v>0</v>
      </c>
      <c r="L76" s="38">
        <v>0</v>
      </c>
      <c r="M76" s="38">
        <v>0</v>
      </c>
      <c r="N76" s="38">
        <v>0</v>
      </c>
      <c r="O76" s="38">
        <v>0</v>
      </c>
      <c r="P76" s="38">
        <v>0</v>
      </c>
      <c r="Q76" s="38">
        <v>0</v>
      </c>
      <c r="R76" s="38">
        <v>0</v>
      </c>
      <c r="S76"/>
      <c r="T76"/>
      <c r="U76"/>
      <c r="V76"/>
      <c r="W76"/>
      <c r="X76"/>
      <c r="Y76"/>
      <c r="Z76"/>
      <c r="AA76"/>
      <c r="AB76"/>
      <c r="AC76"/>
      <c r="AD76"/>
      <c r="AE76"/>
      <c r="AF76"/>
      <c r="AG76"/>
      <c r="AH76"/>
      <c r="AI76"/>
      <c r="AJ76"/>
      <c r="AK76"/>
      <c r="AL76"/>
      <c r="AM76"/>
      <c r="AN76"/>
    </row>
    <row r="77" spans="1:40" s="25" customFormat="1" ht="21">
      <c r="A77" s="3" t="s">
        <v>571</v>
      </c>
      <c r="B77" s="921" t="s">
        <v>1156</v>
      </c>
      <c r="C77" s="922">
        <v>154000</v>
      </c>
      <c r="D77" s="919">
        <v>2023</v>
      </c>
      <c r="E77" s="923">
        <v>99</v>
      </c>
      <c r="F77" s="924">
        <v>0.03</v>
      </c>
      <c r="G77" s="845"/>
      <c r="H77" s="38">
        <v>0</v>
      </c>
      <c r="I77" s="38">
        <v>0</v>
      </c>
      <c r="J77" s="38">
        <v>0</v>
      </c>
      <c r="K77" s="38">
        <v>0</v>
      </c>
      <c r="L77" s="38">
        <v>0</v>
      </c>
      <c r="M77" s="38">
        <v>0</v>
      </c>
      <c r="N77" s="38">
        <v>0</v>
      </c>
      <c r="O77" s="38">
        <v>0</v>
      </c>
      <c r="P77" s="38">
        <v>0</v>
      </c>
      <c r="Q77" s="38">
        <v>0</v>
      </c>
      <c r="R77" s="38">
        <v>0</v>
      </c>
      <c r="S77"/>
      <c r="T77"/>
      <c r="U77"/>
      <c r="V77"/>
      <c r="W77"/>
      <c r="X77"/>
      <c r="Y77"/>
      <c r="Z77"/>
      <c r="AA77"/>
      <c r="AB77"/>
      <c r="AC77"/>
      <c r="AD77"/>
      <c r="AE77"/>
      <c r="AF77"/>
      <c r="AG77"/>
      <c r="AH77"/>
      <c r="AI77"/>
      <c r="AJ77"/>
      <c r="AK77"/>
      <c r="AL77"/>
      <c r="AM77"/>
      <c r="AN77"/>
    </row>
    <row r="78" spans="1:40" s="25" customFormat="1" ht="21">
      <c r="A78" s="3" t="s">
        <v>571</v>
      </c>
      <c r="B78" s="921" t="s">
        <v>1156</v>
      </c>
      <c r="C78" s="922">
        <v>95100</v>
      </c>
      <c r="D78" s="919">
        <v>2025</v>
      </c>
      <c r="E78" s="923">
        <v>99</v>
      </c>
      <c r="F78" s="924">
        <v>0.03</v>
      </c>
      <c r="G78" s="845"/>
      <c r="H78" s="38">
        <v>0</v>
      </c>
      <c r="I78" s="38">
        <v>95100</v>
      </c>
      <c r="J78" s="38">
        <v>0</v>
      </c>
      <c r="K78" s="38">
        <v>0</v>
      </c>
      <c r="L78" s="38">
        <v>0</v>
      </c>
      <c r="M78" s="38">
        <v>0</v>
      </c>
      <c r="N78" s="38">
        <v>0</v>
      </c>
      <c r="O78" s="38">
        <v>0</v>
      </c>
      <c r="P78" s="38">
        <v>0</v>
      </c>
      <c r="Q78" s="38">
        <v>0</v>
      </c>
      <c r="R78" s="38">
        <v>0</v>
      </c>
      <c r="S78"/>
      <c r="T78"/>
      <c r="U78"/>
      <c r="V78"/>
      <c r="W78"/>
      <c r="X78"/>
      <c r="Y78"/>
      <c r="Z78"/>
      <c r="AA78"/>
      <c r="AB78"/>
      <c r="AC78"/>
      <c r="AD78"/>
      <c r="AE78"/>
      <c r="AF78"/>
      <c r="AG78"/>
      <c r="AH78"/>
      <c r="AI78"/>
      <c r="AJ78"/>
      <c r="AK78"/>
      <c r="AL78"/>
      <c r="AM78"/>
      <c r="AN78"/>
    </row>
    <row r="79" spans="1:40" s="25" customFormat="1" ht="21">
      <c r="A79" s="3" t="s">
        <v>571</v>
      </c>
      <c r="B79" s="921"/>
      <c r="C79" s="922"/>
      <c r="D79" s="919"/>
      <c r="E79" s="923"/>
      <c r="F79" s="924">
        <v>0.03</v>
      </c>
      <c r="G79" s="845"/>
      <c r="H79" s="38">
        <v>0</v>
      </c>
      <c r="I79" s="38">
        <v>0</v>
      </c>
      <c r="J79" s="38">
        <v>0</v>
      </c>
      <c r="K79" s="38">
        <v>0</v>
      </c>
      <c r="L79" s="38">
        <v>0</v>
      </c>
      <c r="M79" s="38">
        <v>0</v>
      </c>
      <c r="N79" s="38">
        <v>0</v>
      </c>
      <c r="O79" s="38">
        <v>0</v>
      </c>
      <c r="P79" s="38">
        <v>0</v>
      </c>
      <c r="Q79" s="38">
        <v>0</v>
      </c>
      <c r="R79" s="38">
        <v>0</v>
      </c>
      <c r="S79"/>
      <c r="T79"/>
      <c r="U79"/>
      <c r="V79"/>
      <c r="W79"/>
      <c r="X79"/>
      <c r="Y79"/>
      <c r="Z79"/>
      <c r="AA79"/>
      <c r="AB79"/>
      <c r="AC79"/>
      <c r="AD79"/>
      <c r="AE79"/>
      <c r="AF79"/>
      <c r="AG79"/>
      <c r="AH79"/>
      <c r="AI79"/>
      <c r="AJ79"/>
      <c r="AK79"/>
      <c r="AL79"/>
      <c r="AM79"/>
      <c r="AN79"/>
    </row>
    <row r="80" spans="1:40" s="25" customFormat="1" ht="21">
      <c r="A80" s="3" t="s">
        <v>571</v>
      </c>
      <c r="B80" s="921" t="s">
        <v>1157</v>
      </c>
      <c r="C80" s="922">
        <v>16200</v>
      </c>
      <c r="D80" s="919">
        <v>2022</v>
      </c>
      <c r="E80" s="923">
        <v>99</v>
      </c>
      <c r="F80" s="924">
        <v>0.03</v>
      </c>
      <c r="G80" s="845"/>
      <c r="H80" s="38">
        <v>0</v>
      </c>
      <c r="I80" s="38">
        <v>0</v>
      </c>
      <c r="J80" s="38">
        <v>0</v>
      </c>
      <c r="K80" s="38">
        <v>0</v>
      </c>
      <c r="L80" s="38">
        <v>0</v>
      </c>
      <c r="M80" s="38">
        <v>0</v>
      </c>
      <c r="N80" s="38">
        <v>0</v>
      </c>
      <c r="O80" s="38">
        <v>0</v>
      </c>
      <c r="P80" s="38">
        <v>0</v>
      </c>
      <c r="Q80" s="38">
        <v>0</v>
      </c>
      <c r="R80" s="38">
        <v>0</v>
      </c>
      <c r="S80"/>
      <c r="T80"/>
      <c r="U80"/>
      <c r="V80"/>
      <c r="W80"/>
      <c r="X80"/>
      <c r="Y80"/>
      <c r="Z80"/>
      <c r="AA80"/>
      <c r="AB80"/>
      <c r="AC80"/>
      <c r="AD80"/>
      <c r="AE80"/>
      <c r="AF80"/>
      <c r="AG80"/>
      <c r="AH80"/>
      <c r="AI80"/>
      <c r="AJ80"/>
      <c r="AK80"/>
      <c r="AL80"/>
      <c r="AM80"/>
      <c r="AN80"/>
    </row>
    <row r="81" spans="1:40" s="25" customFormat="1" ht="21">
      <c r="A81" s="3" t="s">
        <v>571</v>
      </c>
      <c r="B81" s="921"/>
      <c r="C81" s="922"/>
      <c r="D81" s="919"/>
      <c r="E81" s="923"/>
      <c r="F81" s="924">
        <v>0.03</v>
      </c>
      <c r="G81" s="845"/>
      <c r="H81" s="38">
        <v>0</v>
      </c>
      <c r="I81" s="38">
        <v>0</v>
      </c>
      <c r="J81" s="38">
        <v>0</v>
      </c>
      <c r="K81" s="38">
        <v>0</v>
      </c>
      <c r="L81" s="38">
        <v>0</v>
      </c>
      <c r="M81" s="38">
        <v>0</v>
      </c>
      <c r="N81" s="38">
        <v>0</v>
      </c>
      <c r="O81" s="38">
        <v>0</v>
      </c>
      <c r="P81" s="38">
        <v>0</v>
      </c>
      <c r="Q81" s="38">
        <v>0</v>
      </c>
      <c r="R81" s="38">
        <v>0</v>
      </c>
      <c r="S81"/>
      <c r="T81"/>
      <c r="U81"/>
      <c r="V81"/>
      <c r="W81"/>
      <c r="X81"/>
      <c r="Y81"/>
      <c r="Z81"/>
      <c r="AA81"/>
      <c r="AB81"/>
      <c r="AC81"/>
      <c r="AD81"/>
      <c r="AE81"/>
      <c r="AF81"/>
      <c r="AG81"/>
      <c r="AH81"/>
      <c r="AI81"/>
      <c r="AJ81"/>
      <c r="AK81"/>
      <c r="AL81"/>
      <c r="AM81"/>
      <c r="AN81"/>
    </row>
    <row r="82" spans="1:40" s="25" customFormat="1" ht="21">
      <c r="A82" s="3" t="s">
        <v>571</v>
      </c>
      <c r="B82" s="921"/>
      <c r="C82" s="922"/>
      <c r="D82" s="919"/>
      <c r="E82" s="923"/>
      <c r="F82" s="924">
        <v>0.03</v>
      </c>
      <c r="G82" s="845"/>
      <c r="H82" s="38">
        <v>0</v>
      </c>
      <c r="I82" s="38">
        <v>0</v>
      </c>
      <c r="J82" s="38">
        <v>0</v>
      </c>
      <c r="K82" s="38">
        <v>0</v>
      </c>
      <c r="L82" s="38">
        <v>0</v>
      </c>
      <c r="M82" s="38">
        <v>0</v>
      </c>
      <c r="N82" s="38">
        <v>0</v>
      </c>
      <c r="O82" s="38">
        <v>0</v>
      </c>
      <c r="P82" s="38">
        <v>0</v>
      </c>
      <c r="Q82" s="38">
        <v>0</v>
      </c>
      <c r="R82" s="38">
        <v>0</v>
      </c>
      <c r="S82"/>
      <c r="T82"/>
      <c r="U82"/>
      <c r="V82"/>
      <c r="W82"/>
      <c r="X82"/>
      <c r="Y82"/>
      <c r="Z82"/>
      <c r="AA82"/>
      <c r="AB82"/>
      <c r="AC82"/>
      <c r="AD82"/>
      <c r="AE82"/>
      <c r="AF82"/>
      <c r="AG82"/>
      <c r="AH82"/>
      <c r="AI82"/>
      <c r="AJ82"/>
      <c r="AK82"/>
      <c r="AL82"/>
      <c r="AM82"/>
      <c r="AN82"/>
    </row>
    <row r="83" spans="1:40" s="25" customFormat="1" ht="21">
      <c r="A83" s="3" t="s">
        <v>571</v>
      </c>
      <c r="B83" s="921"/>
      <c r="C83" s="922"/>
      <c r="D83" s="919"/>
      <c r="E83" s="923"/>
      <c r="F83" s="924">
        <v>0.03</v>
      </c>
      <c r="G83" s="845"/>
      <c r="H83" s="38">
        <v>0</v>
      </c>
      <c r="I83" s="38">
        <v>0</v>
      </c>
      <c r="J83" s="38">
        <v>0</v>
      </c>
      <c r="K83" s="38">
        <v>0</v>
      </c>
      <c r="L83" s="38">
        <v>0</v>
      </c>
      <c r="M83" s="38">
        <v>0</v>
      </c>
      <c r="N83" s="38">
        <v>0</v>
      </c>
      <c r="O83" s="38">
        <v>0</v>
      </c>
      <c r="P83" s="38">
        <v>0</v>
      </c>
      <c r="Q83" s="38">
        <v>0</v>
      </c>
      <c r="R83" s="38">
        <v>0</v>
      </c>
      <c r="S83"/>
      <c r="T83"/>
      <c r="U83"/>
      <c r="V83"/>
      <c r="W83"/>
      <c r="X83"/>
      <c r="Y83"/>
      <c r="Z83"/>
      <c r="AA83"/>
      <c r="AB83"/>
      <c r="AC83"/>
      <c r="AD83"/>
      <c r="AE83"/>
      <c r="AF83"/>
      <c r="AG83"/>
      <c r="AH83"/>
      <c r="AI83"/>
      <c r="AJ83"/>
      <c r="AK83"/>
      <c r="AL83"/>
      <c r="AM83"/>
      <c r="AN83"/>
    </row>
    <row r="84" spans="1:40" s="25" customFormat="1" ht="21">
      <c r="A84" s="3" t="s">
        <v>571</v>
      </c>
      <c r="B84" s="921" t="s">
        <v>1154</v>
      </c>
      <c r="C84" s="922">
        <v>13500</v>
      </c>
      <c r="D84" s="919">
        <v>2022</v>
      </c>
      <c r="E84" s="923">
        <v>99</v>
      </c>
      <c r="F84" s="924">
        <v>0.03</v>
      </c>
      <c r="G84" s="845"/>
      <c r="H84" s="38">
        <v>0</v>
      </c>
      <c r="I84" s="38">
        <v>0</v>
      </c>
      <c r="J84" s="38">
        <v>0</v>
      </c>
      <c r="K84" s="38">
        <v>0</v>
      </c>
      <c r="L84" s="38">
        <v>0</v>
      </c>
      <c r="M84" s="38">
        <v>0</v>
      </c>
      <c r="N84" s="38">
        <v>0</v>
      </c>
      <c r="O84" s="38">
        <v>0</v>
      </c>
      <c r="P84" s="38">
        <v>0</v>
      </c>
      <c r="Q84" s="38">
        <v>0</v>
      </c>
      <c r="R84" s="38">
        <v>0</v>
      </c>
      <c r="S84"/>
      <c r="T84"/>
      <c r="U84"/>
      <c r="V84"/>
      <c r="W84"/>
      <c r="X84"/>
      <c r="Y84"/>
      <c r="Z84"/>
      <c r="AA84"/>
      <c r="AB84"/>
      <c r="AC84"/>
      <c r="AD84"/>
      <c r="AE84"/>
      <c r="AF84"/>
      <c r="AG84"/>
      <c r="AH84"/>
      <c r="AI84"/>
      <c r="AJ84"/>
      <c r="AK84"/>
      <c r="AL84"/>
      <c r="AM84"/>
      <c r="AN84"/>
    </row>
    <row r="85" spans="1:40" s="25" customFormat="1" ht="21">
      <c r="A85" s="3" t="s">
        <v>571</v>
      </c>
      <c r="B85" s="921" t="s">
        <v>1154</v>
      </c>
      <c r="C85" s="922">
        <v>51900</v>
      </c>
      <c r="D85" s="919">
        <v>2023</v>
      </c>
      <c r="E85" s="923">
        <v>99</v>
      </c>
      <c r="F85" s="924">
        <v>0.03</v>
      </c>
      <c r="G85" s="845"/>
      <c r="H85" s="38">
        <v>0</v>
      </c>
      <c r="I85" s="38">
        <v>0</v>
      </c>
      <c r="J85" s="38">
        <v>0</v>
      </c>
      <c r="K85" s="38">
        <v>0</v>
      </c>
      <c r="L85" s="38">
        <v>0</v>
      </c>
      <c r="M85" s="38">
        <v>0</v>
      </c>
      <c r="N85" s="38">
        <v>0</v>
      </c>
      <c r="O85" s="38">
        <v>0</v>
      </c>
      <c r="P85" s="38">
        <v>0</v>
      </c>
      <c r="Q85" s="38">
        <v>0</v>
      </c>
      <c r="R85" s="38">
        <v>0</v>
      </c>
      <c r="S85"/>
      <c r="T85"/>
      <c r="U85"/>
      <c r="V85"/>
      <c r="W85"/>
      <c r="X85"/>
      <c r="Y85"/>
      <c r="Z85"/>
      <c r="AA85"/>
      <c r="AB85"/>
      <c r="AC85"/>
      <c r="AD85"/>
      <c r="AE85"/>
      <c r="AF85"/>
      <c r="AG85"/>
      <c r="AH85"/>
      <c r="AI85"/>
      <c r="AJ85"/>
      <c r="AK85"/>
      <c r="AL85"/>
      <c r="AM85"/>
      <c r="AN85"/>
    </row>
    <row r="86" spans="1:40" s="25" customFormat="1" ht="21">
      <c r="A86" s="3" t="s">
        <v>571</v>
      </c>
      <c r="B86" s="921"/>
      <c r="C86" s="922"/>
      <c r="D86" s="921"/>
      <c r="E86" s="923"/>
      <c r="F86" s="924">
        <v>0.03</v>
      </c>
      <c r="G86" s="845"/>
      <c r="H86" s="38">
        <v>0</v>
      </c>
      <c r="I86" s="38">
        <v>0</v>
      </c>
      <c r="J86" s="38">
        <v>0</v>
      </c>
      <c r="K86" s="38">
        <v>0</v>
      </c>
      <c r="L86" s="38">
        <v>0</v>
      </c>
      <c r="M86" s="38">
        <v>0</v>
      </c>
      <c r="N86" s="38">
        <v>0</v>
      </c>
      <c r="O86" s="38">
        <v>0</v>
      </c>
      <c r="P86" s="38">
        <v>0</v>
      </c>
      <c r="Q86" s="38">
        <v>0</v>
      </c>
      <c r="R86" s="38">
        <v>0</v>
      </c>
      <c r="S86"/>
      <c r="T86"/>
      <c r="U86"/>
      <c r="V86"/>
      <c r="W86"/>
      <c r="X86"/>
      <c r="Y86"/>
      <c r="Z86"/>
      <c r="AA86"/>
      <c r="AB86"/>
      <c r="AC86"/>
      <c r="AD86"/>
      <c r="AE86"/>
      <c r="AF86"/>
      <c r="AG86"/>
      <c r="AH86"/>
      <c r="AI86"/>
      <c r="AJ86"/>
      <c r="AK86"/>
      <c r="AL86"/>
      <c r="AM86"/>
      <c r="AN86"/>
    </row>
    <row r="87" spans="1:40" s="25" customFormat="1" ht="21">
      <c r="A87" s="3" t="s">
        <v>571</v>
      </c>
      <c r="B87" s="921"/>
      <c r="C87" s="922"/>
      <c r="D87" s="921"/>
      <c r="E87" s="923"/>
      <c r="F87" s="924">
        <v>0.03</v>
      </c>
      <c r="G87" s="845"/>
      <c r="H87" s="38">
        <v>0</v>
      </c>
      <c r="I87" s="38">
        <v>0</v>
      </c>
      <c r="J87" s="38">
        <v>0</v>
      </c>
      <c r="K87" s="38">
        <v>0</v>
      </c>
      <c r="L87" s="38">
        <v>0</v>
      </c>
      <c r="M87" s="38">
        <v>0</v>
      </c>
      <c r="N87" s="38">
        <v>0</v>
      </c>
      <c r="O87" s="38">
        <v>0</v>
      </c>
      <c r="P87" s="38">
        <v>0</v>
      </c>
      <c r="Q87" s="38">
        <v>0</v>
      </c>
      <c r="R87" s="38">
        <v>0</v>
      </c>
      <c r="S87"/>
      <c r="T87"/>
      <c r="U87"/>
      <c r="V87"/>
      <c r="W87"/>
      <c r="X87"/>
      <c r="Y87"/>
      <c r="Z87"/>
      <c r="AA87"/>
      <c r="AB87"/>
      <c r="AC87"/>
      <c r="AD87"/>
      <c r="AE87"/>
      <c r="AF87"/>
      <c r="AG87"/>
      <c r="AH87"/>
      <c r="AI87"/>
      <c r="AJ87"/>
      <c r="AK87"/>
      <c r="AL87"/>
      <c r="AM87"/>
      <c r="AN87"/>
    </row>
    <row r="88" spans="1:40" s="25" customFormat="1" ht="21">
      <c r="A88" s="3" t="s">
        <v>571</v>
      </c>
      <c r="B88" s="921" t="s">
        <v>1127</v>
      </c>
      <c r="C88" s="922">
        <v>40000</v>
      </c>
      <c r="D88" s="921">
        <v>2024</v>
      </c>
      <c r="E88" s="923">
        <v>1</v>
      </c>
      <c r="F88" s="924">
        <v>0.03</v>
      </c>
      <c r="G88" s="845"/>
      <c r="H88" s="38">
        <v>40000</v>
      </c>
      <c r="I88" s="38">
        <v>41200</v>
      </c>
      <c r="J88" s="38">
        <v>42436</v>
      </c>
      <c r="K88" s="38">
        <v>43709.08</v>
      </c>
      <c r="L88" s="38">
        <v>45020.352399999996</v>
      </c>
      <c r="M88" s="38">
        <v>46370.962971999994</v>
      </c>
      <c r="N88" s="38">
        <v>47762.091861159999</v>
      </c>
      <c r="O88" s="38">
        <v>49194.954616994801</v>
      </c>
      <c r="P88" s="38">
        <v>50670.803255504637</v>
      </c>
      <c r="Q88" s="38">
        <v>52190.927353169776</v>
      </c>
      <c r="R88" s="38">
        <v>53756.65517376487</v>
      </c>
      <c r="S88"/>
      <c r="T88"/>
      <c r="U88"/>
      <c r="V88"/>
      <c r="W88"/>
      <c r="X88"/>
      <c r="Y88"/>
      <c r="Z88"/>
      <c r="AA88"/>
      <c r="AB88"/>
      <c r="AC88"/>
      <c r="AD88"/>
      <c r="AE88"/>
      <c r="AF88"/>
      <c r="AG88"/>
      <c r="AH88"/>
      <c r="AI88"/>
      <c r="AJ88"/>
      <c r="AK88"/>
      <c r="AL88"/>
      <c r="AM88"/>
      <c r="AN88"/>
    </row>
    <row r="89" spans="1:40" s="25" customFormat="1" ht="21">
      <c r="A89" s="3" t="s">
        <v>571</v>
      </c>
      <c r="B89" s="921"/>
      <c r="C89" s="922"/>
      <c r="D89" s="921"/>
      <c r="E89" s="923"/>
      <c r="F89" s="924">
        <v>0.03</v>
      </c>
      <c r="G89" s="845"/>
      <c r="H89" s="38">
        <v>0</v>
      </c>
      <c r="I89" s="38">
        <v>0</v>
      </c>
      <c r="J89" s="38">
        <v>0</v>
      </c>
      <c r="K89" s="38">
        <v>0</v>
      </c>
      <c r="L89" s="38">
        <v>0</v>
      </c>
      <c r="M89" s="38">
        <v>0</v>
      </c>
      <c r="N89" s="38">
        <v>0</v>
      </c>
      <c r="O89" s="38">
        <v>0</v>
      </c>
      <c r="P89" s="38">
        <v>0</v>
      </c>
      <c r="Q89" s="38">
        <v>0</v>
      </c>
      <c r="R89" s="38">
        <v>0</v>
      </c>
      <c r="S89"/>
      <c r="T89"/>
      <c r="U89"/>
      <c r="V89"/>
      <c r="W89"/>
      <c r="X89"/>
      <c r="Y89"/>
      <c r="Z89"/>
      <c r="AA89"/>
      <c r="AB89"/>
      <c r="AC89"/>
      <c r="AD89"/>
      <c r="AE89"/>
      <c r="AF89"/>
      <c r="AG89"/>
      <c r="AH89"/>
      <c r="AI89"/>
      <c r="AJ89"/>
      <c r="AK89"/>
      <c r="AL89"/>
      <c r="AM89"/>
      <c r="AN89"/>
    </row>
    <row r="90" spans="1:40" s="25" customFormat="1" ht="21">
      <c r="A90" s="3" t="s">
        <v>571</v>
      </c>
      <c r="B90" s="921"/>
      <c r="C90" s="922"/>
      <c r="D90" s="921"/>
      <c r="E90" s="923"/>
      <c r="F90" s="924">
        <v>0.03</v>
      </c>
      <c r="G90" s="845"/>
      <c r="H90" s="38">
        <v>0</v>
      </c>
      <c r="I90" s="38">
        <v>0</v>
      </c>
      <c r="J90" s="38">
        <v>0</v>
      </c>
      <c r="K90" s="38">
        <v>0</v>
      </c>
      <c r="L90" s="38">
        <v>0</v>
      </c>
      <c r="M90" s="38">
        <v>0</v>
      </c>
      <c r="N90" s="38">
        <v>0</v>
      </c>
      <c r="O90" s="38">
        <v>0</v>
      </c>
      <c r="P90" s="38">
        <v>0</v>
      </c>
      <c r="Q90" s="38">
        <v>0</v>
      </c>
      <c r="R90" s="38">
        <v>0</v>
      </c>
      <c r="S90"/>
      <c r="T90"/>
      <c r="U90"/>
      <c r="V90"/>
      <c r="W90"/>
      <c r="X90"/>
      <c r="Y90"/>
      <c r="Z90"/>
      <c r="AA90"/>
      <c r="AB90"/>
      <c r="AC90"/>
      <c r="AD90"/>
      <c r="AE90"/>
      <c r="AF90"/>
      <c r="AG90"/>
      <c r="AH90"/>
      <c r="AI90"/>
      <c r="AJ90"/>
      <c r="AK90"/>
      <c r="AL90"/>
      <c r="AM90"/>
      <c r="AN90"/>
    </row>
    <row r="91" spans="1:40" s="25" customFormat="1" ht="21">
      <c r="A91" s="3" t="s">
        <v>571</v>
      </c>
      <c r="B91" s="921"/>
      <c r="C91" s="922"/>
      <c r="D91" s="921"/>
      <c r="E91" s="923"/>
      <c r="F91" s="924">
        <v>0.03</v>
      </c>
      <c r="G91" s="845"/>
      <c r="H91" s="38">
        <v>0</v>
      </c>
      <c r="I91" s="38">
        <v>0</v>
      </c>
      <c r="J91" s="38">
        <v>0</v>
      </c>
      <c r="K91" s="38">
        <v>0</v>
      </c>
      <c r="L91" s="38">
        <v>0</v>
      </c>
      <c r="M91" s="38">
        <v>0</v>
      </c>
      <c r="N91" s="38">
        <v>0</v>
      </c>
      <c r="O91" s="38">
        <v>0</v>
      </c>
      <c r="P91" s="38">
        <v>0</v>
      </c>
      <c r="Q91" s="38">
        <v>0</v>
      </c>
      <c r="R91" s="38">
        <v>0</v>
      </c>
      <c r="S91"/>
      <c r="T91"/>
      <c r="U91"/>
      <c r="V91"/>
      <c r="W91"/>
      <c r="X91"/>
      <c r="Y91"/>
      <c r="Z91"/>
      <c r="AA91"/>
      <c r="AB91"/>
      <c r="AC91"/>
      <c r="AD91"/>
      <c r="AE91"/>
      <c r="AF91"/>
      <c r="AG91"/>
      <c r="AH91"/>
      <c r="AI91"/>
      <c r="AJ91"/>
      <c r="AK91"/>
      <c r="AL91"/>
      <c r="AM91"/>
      <c r="AN91"/>
    </row>
    <row r="92" spans="1:40" s="25" customFormat="1" ht="21">
      <c r="A92" s="3" t="s">
        <v>571</v>
      </c>
      <c r="B92" s="921"/>
      <c r="C92" s="922"/>
      <c r="D92" s="921"/>
      <c r="E92" s="923"/>
      <c r="F92" s="924">
        <v>0.03</v>
      </c>
      <c r="G92" s="845"/>
      <c r="H92" s="38">
        <v>0</v>
      </c>
      <c r="I92" s="38">
        <v>0</v>
      </c>
      <c r="J92" s="38">
        <v>0</v>
      </c>
      <c r="K92" s="38">
        <v>0</v>
      </c>
      <c r="L92" s="38">
        <v>0</v>
      </c>
      <c r="M92" s="38">
        <v>0</v>
      </c>
      <c r="N92" s="38">
        <v>0</v>
      </c>
      <c r="O92" s="38">
        <v>0</v>
      </c>
      <c r="P92" s="38">
        <v>0</v>
      </c>
      <c r="Q92" s="38">
        <v>0</v>
      </c>
      <c r="R92" s="38">
        <v>0</v>
      </c>
      <c r="S92"/>
      <c r="T92"/>
      <c r="U92"/>
      <c r="V92"/>
      <c r="W92"/>
      <c r="X92"/>
      <c r="Y92"/>
      <c r="Z92"/>
      <c r="AA92"/>
      <c r="AB92"/>
      <c r="AC92"/>
      <c r="AD92"/>
      <c r="AE92"/>
      <c r="AF92"/>
      <c r="AG92"/>
      <c r="AH92"/>
      <c r="AI92"/>
      <c r="AJ92"/>
      <c r="AK92"/>
      <c r="AL92"/>
      <c r="AM92"/>
      <c r="AN92"/>
    </row>
    <row r="93" spans="1:40" s="25" customFormat="1" ht="21">
      <c r="A93" s="3" t="s">
        <v>571</v>
      </c>
      <c r="B93" s="921"/>
      <c r="C93" s="922"/>
      <c r="D93" s="921"/>
      <c r="E93" s="923"/>
      <c r="F93" s="924">
        <v>0.03</v>
      </c>
      <c r="G93" s="845"/>
      <c r="H93" s="38">
        <v>0</v>
      </c>
      <c r="I93" s="38">
        <v>0</v>
      </c>
      <c r="J93" s="38">
        <v>0</v>
      </c>
      <c r="K93" s="38">
        <v>0</v>
      </c>
      <c r="L93" s="38">
        <v>0</v>
      </c>
      <c r="M93" s="38">
        <v>0</v>
      </c>
      <c r="N93" s="38">
        <v>0</v>
      </c>
      <c r="O93" s="38">
        <v>0</v>
      </c>
      <c r="P93" s="38">
        <v>0</v>
      </c>
      <c r="Q93" s="38">
        <v>0</v>
      </c>
      <c r="R93" s="38">
        <v>0</v>
      </c>
      <c r="S93"/>
      <c r="T93"/>
      <c r="U93"/>
      <c r="V93"/>
      <c r="W93"/>
      <c r="X93"/>
      <c r="Y93"/>
      <c r="Z93"/>
      <c r="AA93"/>
      <c r="AB93"/>
      <c r="AC93"/>
      <c r="AD93"/>
      <c r="AE93"/>
      <c r="AF93"/>
      <c r="AG93"/>
      <c r="AH93"/>
      <c r="AI93"/>
      <c r="AJ93"/>
      <c r="AK93"/>
      <c r="AL93"/>
      <c r="AM93"/>
      <c r="AN93"/>
    </row>
    <row r="94" spans="1:40" s="25" customFormat="1" ht="21">
      <c r="A94" s="3" t="s">
        <v>571</v>
      </c>
      <c r="B94" s="921"/>
      <c r="C94" s="922"/>
      <c r="D94" s="921"/>
      <c r="E94" s="923"/>
      <c r="F94" s="924">
        <v>0.03</v>
      </c>
      <c r="G94" s="845"/>
      <c r="H94" s="38">
        <v>0</v>
      </c>
      <c r="I94" s="38">
        <v>0</v>
      </c>
      <c r="J94" s="38">
        <v>0</v>
      </c>
      <c r="K94" s="38">
        <v>0</v>
      </c>
      <c r="L94" s="38">
        <v>0</v>
      </c>
      <c r="M94" s="38">
        <v>0</v>
      </c>
      <c r="N94" s="38">
        <v>0</v>
      </c>
      <c r="O94" s="38">
        <v>0</v>
      </c>
      <c r="P94" s="38">
        <v>0</v>
      </c>
      <c r="Q94" s="38">
        <v>0</v>
      </c>
      <c r="R94" s="38">
        <v>0</v>
      </c>
      <c r="S94"/>
      <c r="T94"/>
      <c r="U94"/>
      <c r="V94"/>
      <c r="W94"/>
      <c r="X94"/>
      <c r="Y94"/>
      <c r="Z94"/>
      <c r="AA94"/>
      <c r="AB94"/>
      <c r="AC94"/>
      <c r="AD94"/>
      <c r="AE94"/>
      <c r="AF94"/>
      <c r="AG94"/>
      <c r="AH94"/>
      <c r="AI94"/>
      <c r="AJ94"/>
      <c r="AK94"/>
      <c r="AL94"/>
      <c r="AM94"/>
      <c r="AN94"/>
    </row>
    <row r="95" spans="1:40" s="25" customFormat="1" ht="21">
      <c r="A95" s="3" t="s">
        <v>571</v>
      </c>
      <c r="B95" s="921"/>
      <c r="C95" s="922"/>
      <c r="D95" s="921"/>
      <c r="E95" s="923"/>
      <c r="F95" s="924">
        <v>0.03</v>
      </c>
      <c r="G95" s="845"/>
      <c r="H95" s="38">
        <v>0</v>
      </c>
      <c r="I95" s="38">
        <v>0</v>
      </c>
      <c r="J95" s="38">
        <v>0</v>
      </c>
      <c r="K95" s="38">
        <v>0</v>
      </c>
      <c r="L95" s="38">
        <v>0</v>
      </c>
      <c r="M95" s="38">
        <v>0</v>
      </c>
      <c r="N95" s="38">
        <v>0</v>
      </c>
      <c r="O95" s="38">
        <v>0</v>
      </c>
      <c r="P95" s="38">
        <v>0</v>
      </c>
      <c r="Q95" s="38">
        <v>0</v>
      </c>
      <c r="R95" s="38">
        <v>0</v>
      </c>
      <c r="S95"/>
      <c r="T95"/>
      <c r="U95"/>
      <c r="V95"/>
      <c r="W95"/>
      <c r="X95"/>
      <c r="Y95"/>
      <c r="Z95"/>
      <c r="AA95"/>
      <c r="AB95"/>
      <c r="AC95"/>
      <c r="AD95"/>
      <c r="AE95"/>
      <c r="AF95"/>
      <c r="AG95"/>
      <c r="AH95"/>
      <c r="AI95"/>
      <c r="AJ95"/>
      <c r="AK95"/>
      <c r="AL95"/>
      <c r="AM95"/>
      <c r="AN95"/>
    </row>
    <row r="96" spans="1:40" s="25" customFormat="1" ht="21">
      <c r="A96" s="3" t="s">
        <v>571</v>
      </c>
      <c r="B96" s="921"/>
      <c r="C96" s="922"/>
      <c r="D96" s="921"/>
      <c r="E96" s="923"/>
      <c r="F96" s="924">
        <v>0.03</v>
      </c>
      <c r="G96" s="845"/>
      <c r="H96" s="38">
        <v>0</v>
      </c>
      <c r="I96" s="38">
        <v>0</v>
      </c>
      <c r="J96" s="38">
        <v>0</v>
      </c>
      <c r="K96" s="38">
        <v>0</v>
      </c>
      <c r="L96" s="38">
        <v>0</v>
      </c>
      <c r="M96" s="38">
        <v>0</v>
      </c>
      <c r="N96" s="38">
        <v>0</v>
      </c>
      <c r="O96" s="38">
        <v>0</v>
      </c>
      <c r="P96" s="38">
        <v>0</v>
      </c>
      <c r="Q96" s="38">
        <v>0</v>
      </c>
      <c r="R96" s="38">
        <v>0</v>
      </c>
      <c r="S96"/>
      <c r="T96"/>
      <c r="U96"/>
      <c r="V96"/>
      <c r="W96"/>
      <c r="X96"/>
      <c r="Y96"/>
      <c r="Z96"/>
      <c r="AA96"/>
      <c r="AB96"/>
      <c r="AC96"/>
      <c r="AD96"/>
      <c r="AE96"/>
      <c r="AF96"/>
      <c r="AG96"/>
      <c r="AH96"/>
      <c r="AI96"/>
      <c r="AJ96"/>
      <c r="AK96"/>
      <c r="AL96"/>
      <c r="AM96"/>
      <c r="AN96"/>
    </row>
    <row r="97" spans="1:40" s="25" customFormat="1" ht="21">
      <c r="A97" s="793" t="s">
        <v>711</v>
      </c>
      <c r="B97" s="919" t="s">
        <v>1247</v>
      </c>
      <c r="C97" s="920">
        <v>30000</v>
      </c>
      <c r="D97" s="845">
        <v>2024</v>
      </c>
      <c r="E97" s="855">
        <v>99</v>
      </c>
      <c r="F97" s="846">
        <v>0.03</v>
      </c>
      <c r="G97" s="845"/>
      <c r="H97" s="38">
        <v>30000</v>
      </c>
      <c r="I97" s="38">
        <v>0</v>
      </c>
      <c r="J97" s="38">
        <v>0</v>
      </c>
      <c r="K97" s="38">
        <v>0</v>
      </c>
      <c r="L97" s="38">
        <v>0</v>
      </c>
      <c r="M97" s="38">
        <v>0</v>
      </c>
      <c r="N97" s="38">
        <v>0</v>
      </c>
      <c r="O97" s="38">
        <v>0</v>
      </c>
      <c r="P97" s="38">
        <v>0</v>
      </c>
      <c r="Q97" s="38">
        <v>0</v>
      </c>
      <c r="R97" s="38">
        <v>0</v>
      </c>
      <c r="S97"/>
      <c r="T97"/>
      <c r="U97"/>
      <c r="V97"/>
      <c r="W97"/>
      <c r="X97"/>
      <c r="Y97"/>
      <c r="Z97"/>
      <c r="AA97"/>
      <c r="AB97"/>
      <c r="AC97"/>
      <c r="AD97"/>
      <c r="AE97"/>
      <c r="AF97"/>
      <c r="AG97"/>
      <c r="AH97"/>
      <c r="AI97"/>
      <c r="AJ97"/>
      <c r="AK97"/>
      <c r="AL97"/>
      <c r="AM97"/>
      <c r="AN97"/>
    </row>
    <row r="98" spans="1:40" s="25" customFormat="1">
      <c r="A98" s="50"/>
      <c r="B98" s="27"/>
      <c r="C98" s="27"/>
      <c r="D98" s="27"/>
      <c r="E98" s="27"/>
      <c r="F98" s="27"/>
      <c r="H98" s="79">
        <v>84084</v>
      </c>
      <c r="I98" s="79">
        <v>249000</v>
      </c>
      <c r="J98" s="79">
        <v>42436</v>
      </c>
      <c r="K98" s="79">
        <v>663284.07999999996</v>
      </c>
      <c r="L98" s="79">
        <v>45020.352399999996</v>
      </c>
      <c r="M98" s="79">
        <v>46370.962971999994</v>
      </c>
      <c r="N98" s="79">
        <v>47762.091861159999</v>
      </c>
      <c r="O98" s="79">
        <v>49194.954616994801</v>
      </c>
      <c r="P98" s="79">
        <v>50670.803255504637</v>
      </c>
      <c r="Q98" s="79">
        <v>52190.927353169776</v>
      </c>
      <c r="R98" s="79">
        <v>53756.65517376487</v>
      </c>
      <c r="S98"/>
      <c r="T98"/>
      <c r="U98"/>
      <c r="V98"/>
      <c r="W98"/>
      <c r="X98"/>
      <c r="Y98"/>
      <c r="Z98"/>
      <c r="AA98"/>
      <c r="AB98"/>
      <c r="AC98"/>
      <c r="AD98"/>
      <c r="AE98"/>
      <c r="AF98"/>
      <c r="AG98"/>
      <c r="AH98"/>
      <c r="AI98"/>
      <c r="AJ98"/>
      <c r="AK98"/>
      <c r="AL98"/>
      <c r="AM98"/>
      <c r="AN98"/>
    </row>
    <row r="99" spans="1:40" s="25" customFormat="1">
      <c r="A99" s="27"/>
      <c r="B99" s="27"/>
      <c r="C99" s="27"/>
      <c r="D99" s="27"/>
      <c r="E99" s="27"/>
      <c r="F99" s="27"/>
      <c r="G99" s="27"/>
      <c r="H99" s="27"/>
      <c r="I99" s="27"/>
      <c r="J99" s="27"/>
      <c r="K99" s="27"/>
      <c r="L99" s="27"/>
      <c r="M99" s="27"/>
      <c r="N99" s="27"/>
      <c r="O99" s="27"/>
      <c r="P99" s="27"/>
      <c r="Q99" s="27"/>
      <c r="R99" s="27"/>
      <c r="S99"/>
      <c r="T99"/>
      <c r="U99"/>
      <c r="V99"/>
      <c r="W99"/>
      <c r="X99"/>
      <c r="Y99"/>
      <c r="Z99"/>
      <c r="AA99"/>
      <c r="AB99"/>
      <c r="AC99"/>
      <c r="AD99"/>
      <c r="AE99"/>
      <c r="AF99"/>
      <c r="AG99"/>
      <c r="AH99"/>
      <c r="AI99"/>
      <c r="AJ99"/>
      <c r="AK99"/>
      <c r="AL99"/>
      <c r="AM99"/>
      <c r="AN99"/>
    </row>
    <row r="100" spans="1:40" s="25" customFormat="1" ht="21">
      <c r="A100" s="27"/>
      <c r="B100" s="98"/>
      <c r="C100" s="98"/>
      <c r="D100" s="98"/>
      <c r="E100" s="98"/>
      <c r="F100" s="27"/>
      <c r="G100" s="27"/>
      <c r="H100" s="27"/>
      <c r="I100" s="155"/>
      <c r="J100" s="27"/>
      <c r="K100" s="27"/>
      <c r="L100" s="27"/>
      <c r="M100" s="27"/>
      <c r="N100" s="27"/>
      <c r="O100" s="27"/>
      <c r="P100" s="27"/>
      <c r="Q100" s="27"/>
      <c r="R100" s="27"/>
      <c r="S100"/>
      <c r="T100"/>
      <c r="U100"/>
      <c r="V100"/>
      <c r="W100"/>
      <c r="X100"/>
      <c r="Y100"/>
      <c r="Z100"/>
      <c r="AA100"/>
      <c r="AB100"/>
      <c r="AC100"/>
      <c r="AD100"/>
      <c r="AE100"/>
      <c r="AF100"/>
      <c r="AG100"/>
      <c r="AH100"/>
      <c r="AI100"/>
      <c r="AJ100"/>
      <c r="AK100"/>
      <c r="AL100"/>
      <c r="AM100"/>
      <c r="AN100"/>
    </row>
    <row r="101" spans="1:40" s="25" customFormat="1" ht="21">
      <c r="A101" s="27"/>
      <c r="B101" s="97"/>
      <c r="C101" s="27"/>
      <c r="D101" s="27"/>
      <c r="E101" s="27"/>
      <c r="F101" s="27"/>
      <c r="G101" s="80" t="s">
        <v>70</v>
      </c>
      <c r="H101" s="57">
        <v>91584</v>
      </c>
      <c r="I101" s="57">
        <v>256725</v>
      </c>
      <c r="J101" s="57">
        <v>50392.75</v>
      </c>
      <c r="K101" s="57">
        <v>671479.53249999997</v>
      </c>
      <c r="L101" s="57">
        <v>53461.668474999999</v>
      </c>
      <c r="M101" s="57">
        <v>55065.518529249995</v>
      </c>
      <c r="N101" s="57">
        <v>56717.4840851275</v>
      </c>
      <c r="O101" s="57">
        <v>58419.008607681324</v>
      </c>
      <c r="P101" s="57">
        <v>60171.578865911753</v>
      </c>
      <c r="Q101" s="57">
        <v>757978.15768397914</v>
      </c>
      <c r="R101" s="57">
        <v>63836.028018845784</v>
      </c>
      <c r="S101"/>
      <c r="T101"/>
      <c r="U101"/>
      <c r="V101"/>
      <c r="W101"/>
      <c r="X101"/>
      <c r="Y101"/>
      <c r="Z101"/>
      <c r="AA101"/>
      <c r="AB101"/>
      <c r="AC101"/>
      <c r="AD101"/>
      <c r="AE101"/>
      <c r="AF101"/>
      <c r="AG101"/>
      <c r="AH101"/>
      <c r="AI101"/>
      <c r="AJ101"/>
      <c r="AK101"/>
      <c r="AL101"/>
      <c r="AM101"/>
      <c r="AN101"/>
    </row>
    <row r="102" spans="1:40" s="25" customFormat="1">
      <c r="A102" s="27"/>
      <c r="B102" s="27"/>
      <c r="C102" s="27"/>
      <c r="D102" s="27"/>
      <c r="E102" s="27"/>
      <c r="F102" s="27"/>
      <c r="G102" s="27"/>
      <c r="H102" s="27"/>
      <c r="I102" s="27"/>
      <c r="J102" s="27"/>
      <c r="K102" s="27"/>
      <c r="L102" s="27"/>
      <c r="M102" s="27"/>
      <c r="N102" s="27"/>
      <c r="O102" s="27"/>
      <c r="P102" s="27"/>
      <c r="Q102" s="27"/>
      <c r="R102" s="27"/>
      <c r="S102"/>
      <c r="T102"/>
      <c r="U102"/>
      <c r="V102"/>
      <c r="W102"/>
      <c r="X102"/>
      <c r="Y102"/>
      <c r="Z102"/>
      <c r="AA102"/>
      <c r="AB102"/>
      <c r="AC102"/>
      <c r="AD102"/>
      <c r="AE102"/>
      <c r="AF102"/>
      <c r="AG102"/>
      <c r="AH102"/>
      <c r="AI102"/>
      <c r="AJ102"/>
      <c r="AK102"/>
      <c r="AL102"/>
      <c r="AM102"/>
      <c r="AN102"/>
    </row>
    <row r="103" spans="1:40" s="25" customFormat="1">
      <c r="A103" s="27"/>
      <c r="B103" s="27"/>
      <c r="C103" s="27"/>
      <c r="D103" s="27"/>
      <c r="E103" s="27"/>
      <c r="F103" s="27"/>
      <c r="G103" s="27"/>
      <c r="H103" s="27"/>
      <c r="I103" s="27"/>
      <c r="J103" s="27"/>
      <c r="K103" s="27"/>
      <c r="L103" s="27"/>
      <c r="M103" s="27"/>
      <c r="N103" s="27"/>
      <c r="O103" s="27"/>
      <c r="P103" s="27"/>
      <c r="Q103" s="27"/>
      <c r="R103" s="27"/>
      <c r="S103"/>
      <c r="T103"/>
      <c r="U103"/>
      <c r="V103"/>
      <c r="W103"/>
      <c r="X103"/>
      <c r="Y103"/>
      <c r="Z103"/>
      <c r="AA103"/>
      <c r="AB103"/>
      <c r="AC103"/>
      <c r="AD103"/>
      <c r="AE103"/>
      <c r="AF103"/>
      <c r="AG103"/>
      <c r="AH103"/>
      <c r="AI103"/>
      <c r="AJ103"/>
      <c r="AK103"/>
      <c r="AL103"/>
      <c r="AM103"/>
      <c r="AN103"/>
    </row>
    <row r="104" spans="1:40" s="25" customFormat="1">
      <c r="A104" s="27"/>
      <c r="B104" s="27"/>
      <c r="C104" s="27"/>
      <c r="D104" s="27"/>
      <c r="E104" s="27"/>
      <c r="F104" s="27"/>
      <c r="G104" s="27"/>
      <c r="H104" s="27"/>
      <c r="I104" s="27"/>
      <c r="J104" s="27"/>
      <c r="K104" s="27"/>
      <c r="L104" s="27"/>
      <c r="M104" s="27"/>
      <c r="N104" s="27"/>
      <c r="O104" s="27"/>
      <c r="P104" s="27"/>
      <c r="Q104" s="27"/>
      <c r="R104" s="27"/>
      <c r="S104"/>
      <c r="T104"/>
      <c r="U104"/>
      <c r="V104"/>
      <c r="W104"/>
      <c r="X104"/>
      <c r="Y104"/>
      <c r="Z104"/>
      <c r="AA104"/>
      <c r="AB104"/>
      <c r="AC104"/>
      <c r="AD104"/>
      <c r="AE104"/>
      <c r="AF104"/>
      <c r="AG104"/>
      <c r="AH104"/>
      <c r="AI104"/>
      <c r="AJ104"/>
      <c r="AK104"/>
      <c r="AL104"/>
      <c r="AM104"/>
      <c r="AN104"/>
    </row>
    <row r="105" spans="1:40" s="25" customFormat="1">
      <c r="A105" s="27"/>
      <c r="B105" s="27"/>
      <c r="C105" s="27"/>
      <c r="D105" s="27"/>
      <c r="E105" s="27"/>
      <c r="F105" s="27"/>
      <c r="G105" s="27"/>
      <c r="H105" s="27"/>
      <c r="I105" s="27"/>
      <c r="J105" s="27"/>
      <c r="K105" s="27"/>
      <c r="L105" s="27"/>
      <c r="M105" s="27"/>
      <c r="N105" s="27"/>
      <c r="O105" s="27"/>
      <c r="P105" s="27"/>
      <c r="Q105" s="27"/>
      <c r="R105" s="27"/>
      <c r="S105"/>
      <c r="T105"/>
      <c r="U105"/>
      <c r="V105"/>
      <c r="W105"/>
      <c r="X105"/>
      <c r="Y105"/>
      <c r="Z105"/>
      <c r="AA105"/>
      <c r="AB105"/>
      <c r="AC105"/>
      <c r="AD105"/>
      <c r="AE105"/>
      <c r="AF105"/>
      <c r="AG105"/>
      <c r="AH105"/>
      <c r="AI105"/>
      <c r="AJ105"/>
      <c r="AK105"/>
      <c r="AL105"/>
      <c r="AM105"/>
      <c r="AN105"/>
    </row>
    <row r="106" spans="1:40" s="25" customFormat="1">
      <c r="A106" s="27"/>
      <c r="B106" s="27"/>
      <c r="C106" s="27"/>
      <c r="D106" s="27"/>
      <c r="E106" s="41" t="s">
        <v>31</v>
      </c>
      <c r="F106" s="27"/>
      <c r="G106" s="27"/>
      <c r="H106" s="27"/>
      <c r="I106" s="27"/>
      <c r="J106" s="27"/>
      <c r="K106" s="27"/>
      <c r="L106" s="27"/>
      <c r="M106" s="27"/>
      <c r="N106" s="27"/>
      <c r="O106" s="27"/>
      <c r="P106" s="27"/>
      <c r="Q106" s="27"/>
      <c r="R106" s="27"/>
      <c r="S106"/>
      <c r="T106"/>
      <c r="U106"/>
      <c r="V106"/>
      <c r="W106"/>
      <c r="X106"/>
      <c r="Y106"/>
      <c r="Z106"/>
      <c r="AA106"/>
      <c r="AB106"/>
      <c r="AC106"/>
      <c r="AD106"/>
      <c r="AE106"/>
      <c r="AF106"/>
      <c r="AG106"/>
      <c r="AH106"/>
      <c r="AI106"/>
      <c r="AJ106"/>
      <c r="AK106"/>
      <c r="AL106"/>
      <c r="AM106"/>
      <c r="AN106"/>
    </row>
    <row r="107" spans="1:40" s="25" customFormat="1">
      <c r="B107" s="39"/>
      <c r="C107" s="39"/>
      <c r="D107" s="39"/>
      <c r="E107" s="39"/>
      <c r="F107" s="27"/>
      <c r="G107" s="27"/>
      <c r="H107" s="27"/>
      <c r="I107" s="27"/>
      <c r="J107" s="27"/>
      <c r="K107" s="27"/>
      <c r="L107" s="27"/>
      <c r="M107" s="27"/>
      <c r="N107" s="27"/>
      <c r="O107" s="27"/>
      <c r="P107" s="27"/>
      <c r="Q107" s="27"/>
      <c r="R107" s="27"/>
      <c r="S107"/>
      <c r="T107"/>
      <c r="U107"/>
      <c r="V107"/>
      <c r="W107"/>
      <c r="X107"/>
      <c r="Y107"/>
      <c r="Z107"/>
      <c r="AA107"/>
      <c r="AB107"/>
      <c r="AC107"/>
      <c r="AD107"/>
      <c r="AE107"/>
      <c r="AF107"/>
      <c r="AG107"/>
      <c r="AH107"/>
      <c r="AI107"/>
      <c r="AJ107"/>
      <c r="AK107"/>
      <c r="AL107"/>
      <c r="AM107"/>
      <c r="AN107"/>
    </row>
    <row r="108" spans="1:40" s="25" customFormat="1" ht="26.25" customHeight="1">
      <c r="A108" s="54"/>
      <c r="B108" s="58"/>
      <c r="E108" s="51" t="s">
        <v>44</v>
      </c>
      <c r="F108" s="52" t="s">
        <v>45</v>
      </c>
      <c r="G108" s="59" t="s">
        <v>46</v>
      </c>
      <c r="H108" s="75">
        <v>2024</v>
      </c>
      <c r="I108" s="75">
        <v>2025</v>
      </c>
      <c r="J108" s="75">
        <v>2026</v>
      </c>
      <c r="K108" s="75">
        <v>2027</v>
      </c>
      <c r="L108" s="75">
        <v>2028</v>
      </c>
      <c r="M108" s="75">
        <v>2029</v>
      </c>
      <c r="N108" s="75">
        <v>2030</v>
      </c>
      <c r="O108" s="75">
        <v>2031</v>
      </c>
      <c r="P108" s="75">
        <v>2032</v>
      </c>
      <c r="Q108" s="75">
        <v>2033</v>
      </c>
      <c r="R108" s="75">
        <v>2034</v>
      </c>
      <c r="S108"/>
      <c r="T108"/>
      <c r="U108"/>
      <c r="V108"/>
      <c r="W108"/>
      <c r="X108"/>
      <c r="Y108"/>
      <c r="Z108"/>
      <c r="AA108"/>
      <c r="AB108"/>
      <c r="AC108"/>
      <c r="AD108"/>
      <c r="AE108"/>
      <c r="AF108"/>
      <c r="AG108"/>
      <c r="AH108"/>
      <c r="AI108"/>
      <c r="AJ108"/>
      <c r="AK108"/>
      <c r="AL108"/>
      <c r="AM108"/>
      <c r="AN108"/>
    </row>
    <row r="109" spans="1:40" s="25" customFormat="1">
      <c r="A109" s="56"/>
      <c r="B109" s="60"/>
      <c r="E109" s="61"/>
      <c r="F109" s="62"/>
      <c r="G109" s="61"/>
      <c r="H109" s="38">
        <v>0</v>
      </c>
      <c r="I109" s="38">
        <v>0</v>
      </c>
      <c r="J109" s="38">
        <v>0</v>
      </c>
      <c r="K109" s="38">
        <v>0</v>
      </c>
      <c r="L109" s="38">
        <v>0</v>
      </c>
      <c r="M109" s="38">
        <v>0</v>
      </c>
      <c r="N109" s="38">
        <v>0</v>
      </c>
      <c r="O109" s="38">
        <v>0</v>
      </c>
      <c r="P109" s="38">
        <v>0</v>
      </c>
      <c r="Q109" s="38">
        <v>0</v>
      </c>
      <c r="R109" s="38">
        <v>0</v>
      </c>
      <c r="S109"/>
      <c r="T109"/>
      <c r="U109"/>
      <c r="V109"/>
      <c r="W109"/>
      <c r="X109"/>
      <c r="Y109"/>
      <c r="Z109"/>
      <c r="AA109"/>
      <c r="AB109"/>
      <c r="AC109"/>
      <c r="AD109"/>
      <c r="AE109"/>
      <c r="AF109"/>
      <c r="AG109"/>
      <c r="AH109"/>
      <c r="AI109"/>
      <c r="AJ109"/>
      <c r="AK109"/>
      <c r="AL109"/>
      <c r="AM109"/>
      <c r="AN109"/>
    </row>
    <row r="110" spans="1:40" s="25" customFormat="1">
      <c r="A110" s="56"/>
      <c r="B110" s="60"/>
      <c r="E110" s="61"/>
      <c r="F110" s="62"/>
      <c r="G110" s="61"/>
      <c r="H110" s="38">
        <v>0</v>
      </c>
      <c r="I110" s="38">
        <v>0</v>
      </c>
      <c r="J110" s="38">
        <v>0</v>
      </c>
      <c r="K110" s="38">
        <v>0</v>
      </c>
      <c r="L110" s="38">
        <v>0</v>
      </c>
      <c r="M110" s="38">
        <v>0</v>
      </c>
      <c r="N110" s="38">
        <v>0</v>
      </c>
      <c r="O110" s="38">
        <v>0</v>
      </c>
      <c r="P110" s="38">
        <v>0</v>
      </c>
      <c r="Q110" s="38">
        <v>0</v>
      </c>
      <c r="R110" s="38">
        <v>0</v>
      </c>
      <c r="S110"/>
      <c r="T110"/>
      <c r="U110"/>
      <c r="V110"/>
      <c r="W110"/>
      <c r="X110"/>
      <c r="Y110"/>
      <c r="Z110"/>
      <c r="AA110"/>
      <c r="AB110"/>
      <c r="AC110"/>
      <c r="AD110"/>
      <c r="AE110"/>
      <c r="AF110"/>
      <c r="AG110"/>
      <c r="AH110"/>
      <c r="AI110"/>
      <c r="AJ110"/>
      <c r="AK110"/>
      <c r="AL110"/>
      <c r="AM110"/>
      <c r="AN110"/>
    </row>
    <row r="111" spans="1:40" s="25" customFormat="1">
      <c r="A111" s="56"/>
      <c r="B111" s="60"/>
      <c r="E111" s="61"/>
      <c r="F111" s="62"/>
      <c r="G111" s="61"/>
      <c r="H111" s="38">
        <v>0</v>
      </c>
      <c r="I111" s="38">
        <v>0</v>
      </c>
      <c r="J111" s="38">
        <v>0</v>
      </c>
      <c r="K111" s="38">
        <v>0</v>
      </c>
      <c r="L111" s="38">
        <v>0</v>
      </c>
      <c r="M111" s="38">
        <v>0</v>
      </c>
      <c r="N111" s="38">
        <v>0</v>
      </c>
      <c r="O111" s="38">
        <v>0</v>
      </c>
      <c r="P111" s="38">
        <v>0</v>
      </c>
      <c r="Q111" s="38">
        <v>0</v>
      </c>
      <c r="R111" s="38">
        <v>0</v>
      </c>
      <c r="S111"/>
      <c r="T111"/>
      <c r="U111"/>
      <c r="V111"/>
      <c r="W111"/>
      <c r="X111"/>
      <c r="Y111"/>
      <c r="Z111"/>
      <c r="AA111"/>
      <c r="AB111"/>
      <c r="AC111"/>
      <c r="AD111"/>
      <c r="AE111"/>
      <c r="AF111"/>
      <c r="AG111"/>
      <c r="AH111"/>
      <c r="AI111"/>
      <c r="AJ111"/>
      <c r="AK111"/>
      <c r="AL111"/>
      <c r="AM111"/>
      <c r="AN111"/>
    </row>
    <row r="112" spans="1:40" s="25" customFormat="1">
      <c r="A112" s="56"/>
      <c r="B112" s="60"/>
      <c r="E112" s="61"/>
      <c r="F112" s="62"/>
      <c r="G112" s="61"/>
      <c r="H112" s="38">
        <v>0</v>
      </c>
      <c r="I112" s="38">
        <v>0</v>
      </c>
      <c r="J112" s="38">
        <v>0</v>
      </c>
      <c r="K112" s="38">
        <v>0</v>
      </c>
      <c r="L112" s="38">
        <v>0</v>
      </c>
      <c r="M112" s="38">
        <v>0</v>
      </c>
      <c r="N112" s="38">
        <v>0</v>
      </c>
      <c r="O112" s="38">
        <v>0</v>
      </c>
      <c r="P112" s="38">
        <v>0</v>
      </c>
      <c r="Q112" s="38">
        <v>0</v>
      </c>
      <c r="R112" s="38">
        <v>0</v>
      </c>
      <c r="S112"/>
      <c r="T112"/>
      <c r="U112"/>
      <c r="V112"/>
      <c r="W112"/>
      <c r="X112"/>
      <c r="Y112"/>
      <c r="Z112"/>
      <c r="AA112"/>
      <c r="AB112"/>
      <c r="AC112"/>
      <c r="AD112"/>
      <c r="AE112"/>
      <c r="AF112"/>
      <c r="AG112"/>
      <c r="AH112"/>
      <c r="AI112"/>
      <c r="AJ112"/>
      <c r="AK112"/>
      <c r="AL112"/>
      <c r="AM112"/>
      <c r="AN112"/>
    </row>
    <row r="113" spans="1:40" s="25" customFormat="1">
      <c r="A113" s="56"/>
      <c r="B113" s="60"/>
      <c r="E113" s="61"/>
      <c r="F113" s="62"/>
      <c r="G113" s="61"/>
      <c r="H113" s="38">
        <v>0</v>
      </c>
      <c r="I113" s="38">
        <v>0</v>
      </c>
      <c r="J113" s="38">
        <v>0</v>
      </c>
      <c r="K113" s="38">
        <v>0</v>
      </c>
      <c r="L113" s="38">
        <v>0</v>
      </c>
      <c r="M113" s="38">
        <v>0</v>
      </c>
      <c r="N113" s="38">
        <v>0</v>
      </c>
      <c r="O113" s="38">
        <v>0</v>
      </c>
      <c r="P113" s="38">
        <v>0</v>
      </c>
      <c r="Q113" s="38">
        <v>0</v>
      </c>
      <c r="R113" s="38">
        <v>0</v>
      </c>
      <c r="S113"/>
      <c r="T113"/>
      <c r="U113"/>
      <c r="V113"/>
      <c r="W113"/>
      <c r="X113"/>
      <c r="Y113"/>
      <c r="Z113"/>
      <c r="AA113"/>
      <c r="AB113"/>
      <c r="AC113"/>
      <c r="AD113"/>
      <c r="AE113"/>
      <c r="AF113"/>
      <c r="AG113"/>
      <c r="AH113"/>
      <c r="AI113"/>
      <c r="AJ113"/>
      <c r="AK113"/>
      <c r="AL113"/>
      <c r="AM113"/>
      <c r="AN113"/>
    </row>
    <row r="114" spans="1:40" s="25" customFormat="1">
      <c r="A114" s="56"/>
      <c r="B114" s="60"/>
      <c r="E114" s="61"/>
      <c r="F114" s="62"/>
      <c r="G114" s="61"/>
      <c r="H114" s="38">
        <v>0</v>
      </c>
      <c r="I114" s="38">
        <v>0</v>
      </c>
      <c r="J114" s="38">
        <v>0</v>
      </c>
      <c r="K114" s="38">
        <v>0</v>
      </c>
      <c r="L114" s="38">
        <v>0</v>
      </c>
      <c r="M114" s="38">
        <v>0</v>
      </c>
      <c r="N114" s="38">
        <v>0</v>
      </c>
      <c r="O114" s="38">
        <v>0</v>
      </c>
      <c r="P114" s="38">
        <v>0</v>
      </c>
      <c r="Q114" s="38">
        <v>0</v>
      </c>
      <c r="R114" s="38">
        <v>0</v>
      </c>
      <c r="S114"/>
      <c r="T114"/>
      <c r="U114"/>
      <c r="V114"/>
      <c r="W114"/>
      <c r="X114"/>
      <c r="Y114"/>
      <c r="Z114"/>
      <c r="AA114"/>
      <c r="AB114"/>
      <c r="AC114"/>
      <c r="AD114"/>
      <c r="AE114"/>
      <c r="AF114"/>
      <c r="AG114"/>
      <c r="AH114"/>
      <c r="AI114"/>
      <c r="AJ114"/>
      <c r="AK114"/>
      <c r="AL114"/>
      <c r="AM114"/>
      <c r="AN114"/>
    </row>
    <row r="115" spans="1:40" s="25" customFormat="1">
      <c r="A115" s="56"/>
      <c r="B115" s="60"/>
      <c r="E115" s="61"/>
      <c r="F115" s="62"/>
      <c r="G115" s="61"/>
      <c r="H115" s="38">
        <v>0</v>
      </c>
      <c r="I115" s="38">
        <v>0</v>
      </c>
      <c r="J115" s="38">
        <v>0</v>
      </c>
      <c r="K115" s="38">
        <v>0</v>
      </c>
      <c r="L115" s="38">
        <v>0</v>
      </c>
      <c r="M115" s="38">
        <v>0</v>
      </c>
      <c r="N115" s="38">
        <v>0</v>
      </c>
      <c r="O115" s="38">
        <v>0</v>
      </c>
      <c r="P115" s="38">
        <v>0</v>
      </c>
      <c r="Q115" s="38">
        <v>0</v>
      </c>
      <c r="R115" s="38">
        <v>0</v>
      </c>
      <c r="S115"/>
      <c r="T115"/>
      <c r="U115"/>
      <c r="V115"/>
      <c r="W115"/>
      <c r="X115"/>
      <c r="Y115"/>
      <c r="Z115"/>
      <c r="AA115"/>
      <c r="AB115"/>
      <c r="AC115"/>
      <c r="AD115"/>
      <c r="AE115"/>
      <c r="AF115"/>
      <c r="AG115"/>
      <c r="AH115"/>
      <c r="AI115"/>
      <c r="AJ115"/>
      <c r="AK115"/>
      <c r="AL115"/>
      <c r="AM115"/>
      <c r="AN115"/>
    </row>
    <row r="116" spans="1:40" s="25" customFormat="1">
      <c r="A116" s="56"/>
      <c r="B116" s="60"/>
      <c r="E116" s="61"/>
      <c r="F116" s="62"/>
      <c r="G116" s="61"/>
      <c r="H116" s="38">
        <v>0</v>
      </c>
      <c r="I116" s="38">
        <v>0</v>
      </c>
      <c r="J116" s="38">
        <v>0</v>
      </c>
      <c r="K116" s="38">
        <v>0</v>
      </c>
      <c r="L116" s="38">
        <v>0</v>
      </c>
      <c r="M116" s="38">
        <v>0</v>
      </c>
      <c r="N116" s="38">
        <v>0</v>
      </c>
      <c r="O116" s="38">
        <v>0</v>
      </c>
      <c r="P116" s="38">
        <v>0</v>
      </c>
      <c r="Q116" s="38">
        <v>0</v>
      </c>
      <c r="R116" s="38">
        <v>0</v>
      </c>
      <c r="S116"/>
      <c r="T116"/>
      <c r="U116"/>
      <c r="V116"/>
      <c r="W116"/>
      <c r="X116"/>
      <c r="Y116"/>
      <c r="Z116"/>
      <c r="AA116"/>
      <c r="AB116"/>
      <c r="AC116"/>
      <c r="AD116"/>
      <c r="AE116"/>
      <c r="AF116"/>
      <c r="AG116"/>
      <c r="AH116"/>
      <c r="AI116"/>
      <c r="AJ116"/>
      <c r="AK116"/>
      <c r="AL116"/>
      <c r="AM116"/>
      <c r="AN116"/>
    </row>
    <row r="117" spans="1:40" s="25" customFormat="1">
      <c r="A117" s="56"/>
      <c r="B117" s="60"/>
      <c r="E117" s="61"/>
      <c r="F117" s="62"/>
      <c r="G117" s="61"/>
      <c r="H117" s="38">
        <v>0</v>
      </c>
      <c r="I117" s="38">
        <v>0</v>
      </c>
      <c r="J117" s="38">
        <v>0</v>
      </c>
      <c r="K117" s="38">
        <v>0</v>
      </c>
      <c r="L117" s="38">
        <v>0</v>
      </c>
      <c r="M117" s="38">
        <v>0</v>
      </c>
      <c r="N117" s="38">
        <v>0</v>
      </c>
      <c r="O117" s="38">
        <v>0</v>
      </c>
      <c r="P117" s="38">
        <v>0</v>
      </c>
      <c r="Q117" s="38">
        <v>0</v>
      </c>
      <c r="R117" s="38">
        <v>0</v>
      </c>
      <c r="S117"/>
      <c r="T117"/>
      <c r="U117"/>
      <c r="V117"/>
      <c r="W117"/>
      <c r="X117"/>
      <c r="Y117"/>
      <c r="Z117"/>
      <c r="AA117"/>
      <c r="AB117"/>
      <c r="AC117"/>
      <c r="AD117"/>
      <c r="AE117"/>
      <c r="AF117"/>
      <c r="AG117"/>
      <c r="AH117"/>
      <c r="AI117"/>
      <c r="AJ117"/>
      <c r="AK117"/>
      <c r="AL117"/>
      <c r="AM117"/>
      <c r="AN117"/>
    </row>
    <row r="118" spans="1:40" s="25" customFormat="1">
      <c r="A118" s="56"/>
      <c r="B118" s="60"/>
      <c r="E118" s="61"/>
      <c r="F118" s="62"/>
      <c r="G118" s="61"/>
      <c r="H118" s="38">
        <v>0</v>
      </c>
      <c r="I118" s="38">
        <v>0</v>
      </c>
      <c r="J118" s="38">
        <v>0</v>
      </c>
      <c r="K118" s="38">
        <v>0</v>
      </c>
      <c r="L118" s="38">
        <v>0</v>
      </c>
      <c r="M118" s="38">
        <v>0</v>
      </c>
      <c r="N118" s="38">
        <v>0</v>
      </c>
      <c r="O118" s="38">
        <v>0</v>
      </c>
      <c r="P118" s="38">
        <v>0</v>
      </c>
      <c r="Q118" s="38">
        <v>0</v>
      </c>
      <c r="R118" s="38">
        <v>0</v>
      </c>
      <c r="S118"/>
      <c r="T118"/>
      <c r="U118"/>
      <c r="V118"/>
      <c r="W118"/>
      <c r="X118"/>
      <c r="Y118"/>
      <c r="Z118"/>
      <c r="AA118"/>
      <c r="AB118"/>
      <c r="AC118"/>
      <c r="AD118"/>
      <c r="AE118"/>
      <c r="AF118"/>
      <c r="AG118"/>
      <c r="AH118"/>
      <c r="AI118"/>
      <c r="AJ118"/>
      <c r="AK118"/>
      <c r="AL118"/>
      <c r="AM118"/>
      <c r="AN118"/>
    </row>
    <row r="119" spans="1:40" s="25" customFormat="1">
      <c r="A119" s="56"/>
      <c r="B119" s="60"/>
      <c r="E119" s="61"/>
      <c r="F119" s="62"/>
      <c r="G119" s="61"/>
      <c r="H119" s="38">
        <v>0</v>
      </c>
      <c r="I119" s="38">
        <v>0</v>
      </c>
      <c r="J119" s="38">
        <v>0</v>
      </c>
      <c r="K119" s="38">
        <v>0</v>
      </c>
      <c r="L119" s="38">
        <v>0</v>
      </c>
      <c r="M119" s="38">
        <v>0</v>
      </c>
      <c r="N119" s="38">
        <v>0</v>
      </c>
      <c r="O119" s="38">
        <v>0</v>
      </c>
      <c r="P119" s="38">
        <v>0</v>
      </c>
      <c r="Q119" s="38">
        <v>0</v>
      </c>
      <c r="R119" s="38">
        <v>0</v>
      </c>
      <c r="S119"/>
      <c r="T119"/>
      <c r="U119"/>
      <c r="V119"/>
      <c r="W119"/>
      <c r="X119"/>
      <c r="Y119"/>
      <c r="Z119"/>
      <c r="AA119"/>
      <c r="AB119"/>
      <c r="AC119"/>
      <c r="AD119"/>
      <c r="AE119"/>
      <c r="AF119"/>
      <c r="AG119"/>
      <c r="AH119"/>
      <c r="AI119"/>
      <c r="AJ119"/>
      <c r="AK119"/>
      <c r="AL119"/>
      <c r="AM119"/>
      <c r="AN119"/>
    </row>
    <row r="120" spans="1:40" s="25" customFormat="1">
      <c r="A120" s="56"/>
      <c r="B120" s="60"/>
      <c r="E120" s="61"/>
      <c r="F120" s="62"/>
      <c r="G120" s="61"/>
      <c r="H120" s="38">
        <v>0</v>
      </c>
      <c r="I120" s="38">
        <v>0</v>
      </c>
      <c r="J120" s="38">
        <v>0</v>
      </c>
      <c r="K120" s="38">
        <v>0</v>
      </c>
      <c r="L120" s="38">
        <v>0</v>
      </c>
      <c r="M120" s="38">
        <v>0</v>
      </c>
      <c r="N120" s="38">
        <v>0</v>
      </c>
      <c r="O120" s="38">
        <v>0</v>
      </c>
      <c r="P120" s="38">
        <v>0</v>
      </c>
      <c r="Q120" s="38">
        <v>0</v>
      </c>
      <c r="R120" s="38">
        <v>0</v>
      </c>
      <c r="S120"/>
      <c r="T120"/>
      <c r="U120"/>
      <c r="V120"/>
      <c r="W120"/>
      <c r="X120"/>
      <c r="Y120"/>
      <c r="Z120"/>
      <c r="AA120"/>
      <c r="AB120"/>
      <c r="AC120"/>
      <c r="AD120"/>
      <c r="AE120"/>
      <c r="AF120"/>
      <c r="AG120"/>
      <c r="AH120"/>
      <c r="AI120"/>
      <c r="AJ120"/>
      <c r="AK120"/>
      <c r="AL120"/>
      <c r="AM120"/>
      <c r="AN120"/>
    </row>
    <row r="121" spans="1:40" s="25" customFormat="1">
      <c r="A121" s="56"/>
      <c r="B121" s="60"/>
      <c r="E121" s="61"/>
      <c r="F121" s="62"/>
      <c r="G121" s="61"/>
      <c r="H121" s="38">
        <v>0</v>
      </c>
      <c r="I121" s="38">
        <v>0</v>
      </c>
      <c r="J121" s="38">
        <v>0</v>
      </c>
      <c r="K121" s="38">
        <v>0</v>
      </c>
      <c r="L121" s="38">
        <v>0</v>
      </c>
      <c r="M121" s="38">
        <v>0</v>
      </c>
      <c r="N121" s="38">
        <v>0</v>
      </c>
      <c r="O121" s="38">
        <v>0</v>
      </c>
      <c r="P121" s="38">
        <v>0</v>
      </c>
      <c r="Q121" s="38">
        <v>0</v>
      </c>
      <c r="R121" s="38">
        <v>0</v>
      </c>
      <c r="S121"/>
      <c r="T121"/>
      <c r="U121"/>
      <c r="V121"/>
      <c r="W121"/>
      <c r="X121"/>
      <c r="Y121"/>
      <c r="Z121"/>
      <c r="AA121"/>
      <c r="AB121"/>
      <c r="AC121"/>
      <c r="AD121"/>
      <c r="AE121"/>
      <c r="AF121"/>
      <c r="AG121"/>
      <c r="AH121"/>
      <c r="AI121"/>
      <c r="AJ121"/>
      <c r="AK121"/>
      <c r="AL121"/>
      <c r="AM121"/>
      <c r="AN121"/>
    </row>
    <row r="122" spans="1:40" s="25" customFormat="1">
      <c r="A122" s="56"/>
      <c r="B122" s="60"/>
      <c r="E122" s="61"/>
      <c r="F122" s="62"/>
      <c r="G122" s="61"/>
      <c r="H122" s="38">
        <v>0</v>
      </c>
      <c r="I122" s="38">
        <v>0</v>
      </c>
      <c r="J122" s="38">
        <v>0</v>
      </c>
      <c r="K122" s="38">
        <v>0</v>
      </c>
      <c r="L122" s="38">
        <v>0</v>
      </c>
      <c r="M122" s="38">
        <v>0</v>
      </c>
      <c r="N122" s="38">
        <v>0</v>
      </c>
      <c r="O122" s="38">
        <v>0</v>
      </c>
      <c r="P122" s="38">
        <v>0</v>
      </c>
      <c r="Q122" s="38">
        <v>0</v>
      </c>
      <c r="R122" s="38">
        <v>0</v>
      </c>
      <c r="S122"/>
      <c r="T122"/>
      <c r="U122"/>
      <c r="V122"/>
      <c r="W122"/>
      <c r="X122"/>
      <c r="Y122"/>
      <c r="Z122"/>
      <c r="AA122"/>
      <c r="AB122"/>
      <c r="AC122"/>
      <c r="AD122"/>
      <c r="AE122"/>
      <c r="AF122"/>
      <c r="AG122"/>
      <c r="AH122"/>
      <c r="AI122"/>
      <c r="AJ122"/>
      <c r="AK122"/>
      <c r="AL122"/>
      <c r="AM122"/>
      <c r="AN122"/>
    </row>
    <row r="123" spans="1:40" s="25" customFormat="1">
      <c r="A123" s="56"/>
      <c r="B123" s="60"/>
      <c r="E123" s="61"/>
      <c r="F123" s="62"/>
      <c r="G123" s="61"/>
      <c r="H123" s="38">
        <v>0</v>
      </c>
      <c r="I123" s="38">
        <v>0</v>
      </c>
      <c r="J123" s="38">
        <v>0</v>
      </c>
      <c r="K123" s="38">
        <v>0</v>
      </c>
      <c r="L123" s="38">
        <v>0</v>
      </c>
      <c r="M123" s="38">
        <v>0</v>
      </c>
      <c r="N123" s="38">
        <v>0</v>
      </c>
      <c r="O123" s="38">
        <v>0</v>
      </c>
      <c r="P123" s="38">
        <v>0</v>
      </c>
      <c r="Q123" s="38">
        <v>0</v>
      </c>
      <c r="R123" s="38">
        <v>0</v>
      </c>
      <c r="S123"/>
      <c r="T123"/>
      <c r="U123"/>
      <c r="V123"/>
      <c r="W123"/>
      <c r="X123"/>
      <c r="Y123"/>
      <c r="Z123"/>
      <c r="AA123"/>
      <c r="AB123"/>
      <c r="AC123"/>
      <c r="AD123"/>
      <c r="AE123"/>
      <c r="AF123"/>
      <c r="AG123"/>
      <c r="AH123"/>
      <c r="AI123"/>
      <c r="AJ123"/>
      <c r="AK123"/>
      <c r="AL123"/>
      <c r="AM123"/>
      <c r="AN123"/>
    </row>
    <row r="124" spans="1:40" s="25" customFormat="1">
      <c r="A124" s="56"/>
      <c r="B124" s="60"/>
      <c r="E124" s="61"/>
      <c r="F124" s="62"/>
      <c r="G124" s="61"/>
      <c r="H124" s="38">
        <v>0</v>
      </c>
      <c r="I124" s="38">
        <v>0</v>
      </c>
      <c r="J124" s="38">
        <v>0</v>
      </c>
      <c r="K124" s="38">
        <v>0</v>
      </c>
      <c r="L124" s="38">
        <v>0</v>
      </c>
      <c r="M124" s="38">
        <v>0</v>
      </c>
      <c r="N124" s="38">
        <v>0</v>
      </c>
      <c r="O124" s="38">
        <v>0</v>
      </c>
      <c r="P124" s="38">
        <v>0</v>
      </c>
      <c r="Q124" s="38">
        <v>0</v>
      </c>
      <c r="R124" s="38">
        <v>0</v>
      </c>
      <c r="S124"/>
      <c r="T124"/>
      <c r="U124"/>
      <c r="V124"/>
      <c r="W124"/>
      <c r="X124"/>
      <c r="Y124"/>
      <c r="Z124"/>
      <c r="AA124"/>
      <c r="AB124"/>
      <c r="AC124"/>
      <c r="AD124"/>
      <c r="AE124"/>
      <c r="AF124"/>
      <c r="AG124"/>
      <c r="AH124"/>
      <c r="AI124"/>
      <c r="AJ124"/>
      <c r="AK124"/>
      <c r="AL124"/>
      <c r="AM124"/>
      <c r="AN124"/>
    </row>
    <row r="125" spans="1:40" s="25" customFormat="1">
      <c r="A125" s="56"/>
      <c r="B125" s="60"/>
      <c r="E125" s="61"/>
      <c r="F125" s="62"/>
      <c r="G125" s="61"/>
      <c r="H125" s="38">
        <v>0</v>
      </c>
      <c r="I125" s="38">
        <v>0</v>
      </c>
      <c r="J125" s="38">
        <v>0</v>
      </c>
      <c r="K125" s="38">
        <v>0</v>
      </c>
      <c r="L125" s="38">
        <v>0</v>
      </c>
      <c r="M125" s="38">
        <v>0</v>
      </c>
      <c r="N125" s="38">
        <v>0</v>
      </c>
      <c r="O125" s="38">
        <v>0</v>
      </c>
      <c r="P125" s="38">
        <v>0</v>
      </c>
      <c r="Q125" s="38">
        <v>0</v>
      </c>
      <c r="R125" s="38">
        <v>0</v>
      </c>
      <c r="S125"/>
      <c r="T125"/>
      <c r="U125"/>
      <c r="V125"/>
      <c r="W125"/>
      <c r="X125"/>
      <c r="Y125"/>
      <c r="Z125"/>
      <c r="AA125"/>
      <c r="AB125"/>
      <c r="AC125"/>
      <c r="AD125"/>
      <c r="AE125"/>
      <c r="AF125"/>
      <c r="AG125"/>
      <c r="AH125"/>
      <c r="AI125"/>
      <c r="AJ125"/>
      <c r="AK125"/>
      <c r="AL125"/>
      <c r="AM125"/>
      <c r="AN125"/>
    </row>
    <row r="126" spans="1:40" s="25" customFormat="1">
      <c r="A126" s="27"/>
      <c r="B126" s="39"/>
      <c r="C126" s="39"/>
      <c r="D126" s="39"/>
      <c r="E126" s="39"/>
      <c r="F126" s="27"/>
      <c r="G126" s="27"/>
      <c r="H126" s="47">
        <v>0</v>
      </c>
      <c r="I126" s="47">
        <v>0</v>
      </c>
      <c r="J126" s="47">
        <v>0</v>
      </c>
      <c r="K126" s="47">
        <v>0</v>
      </c>
      <c r="L126" s="47">
        <v>0</v>
      </c>
      <c r="M126" s="47">
        <v>0</v>
      </c>
      <c r="N126" s="47">
        <v>0</v>
      </c>
      <c r="O126" s="47">
        <v>0</v>
      </c>
      <c r="P126" s="47">
        <v>0</v>
      </c>
      <c r="Q126" s="47">
        <v>0</v>
      </c>
      <c r="R126" s="47">
        <v>0</v>
      </c>
      <c r="S126"/>
      <c r="T126"/>
      <c r="U126"/>
      <c r="V126"/>
      <c r="W126"/>
      <c r="X126"/>
      <c r="Y126"/>
      <c r="Z126"/>
      <c r="AA126"/>
      <c r="AB126"/>
      <c r="AC126"/>
      <c r="AD126"/>
      <c r="AE126"/>
      <c r="AF126"/>
      <c r="AG126"/>
      <c r="AH126"/>
      <c r="AI126"/>
      <c r="AJ126"/>
      <c r="AK126"/>
      <c r="AL126"/>
      <c r="AM126"/>
      <c r="AN126"/>
    </row>
    <row r="127" spans="1:40" s="25" customFormat="1">
      <c r="R127"/>
      <c r="S127"/>
      <c r="T127"/>
      <c r="U127"/>
      <c r="V127"/>
      <c r="W127"/>
      <c r="X127"/>
      <c r="Y127"/>
      <c r="Z127"/>
      <c r="AA127"/>
      <c r="AB127"/>
      <c r="AC127"/>
      <c r="AD127"/>
      <c r="AE127"/>
      <c r="AF127"/>
      <c r="AG127"/>
      <c r="AH127"/>
      <c r="AI127"/>
      <c r="AJ127"/>
      <c r="AK127"/>
      <c r="AL127"/>
      <c r="AM127"/>
      <c r="AN127"/>
    </row>
    <row r="130" spans="1:40" ht="26.25">
      <c r="G130" s="84" t="s">
        <v>89</v>
      </c>
      <c r="H130" s="1018" t="s">
        <v>94</v>
      </c>
      <c r="I130" s="1018"/>
      <c r="J130" s="1018"/>
      <c r="K130" s="1018"/>
      <c r="L130" s="1018"/>
      <c r="M130" s="1018"/>
      <c r="N130" s="1018"/>
      <c r="O130" s="1018"/>
      <c r="P130" s="1018"/>
    </row>
    <row r="131" spans="1:40" ht="39">
      <c r="A131" s="36"/>
      <c r="G131" s="85">
        <v>6</v>
      </c>
      <c r="H131" s="1031" t="s">
        <v>19</v>
      </c>
      <c r="I131" s="1031" t="s">
        <v>20</v>
      </c>
      <c r="J131" s="1031" t="s">
        <v>21</v>
      </c>
      <c r="K131" s="1031" t="s">
        <v>22</v>
      </c>
      <c r="L131" s="1031" t="s">
        <v>23</v>
      </c>
      <c r="M131" s="1031" t="s">
        <v>24</v>
      </c>
      <c r="N131" s="1031"/>
      <c r="O131" s="1031" t="s">
        <v>82</v>
      </c>
      <c r="P131" s="1031" t="s">
        <v>88</v>
      </c>
      <c r="Q131" s="36"/>
    </row>
    <row r="132" spans="1:40" ht="36">
      <c r="A132" s="36"/>
      <c r="B132" s="36"/>
      <c r="C132" s="36"/>
      <c r="D132" s="36"/>
      <c r="E132" s="36"/>
      <c r="F132" s="36"/>
      <c r="G132" s="36"/>
      <c r="H132" s="182"/>
      <c r="I132" s="182"/>
      <c r="J132" s="182"/>
      <c r="K132" s="193"/>
      <c r="L132" s="192"/>
      <c r="M132" s="1022" t="s">
        <v>379</v>
      </c>
      <c r="N132" s="1023"/>
      <c r="O132" s="191"/>
      <c r="P132" s="191"/>
      <c r="Q132" s="36"/>
    </row>
    <row r="133" spans="1:40" ht="21">
      <c r="H133" s="1"/>
      <c r="I133" s="1"/>
      <c r="J133" s="1"/>
      <c r="K133" s="1"/>
      <c r="L133" s="83"/>
      <c r="M133" s="28"/>
      <c r="N133" s="28"/>
      <c r="O133" s="28"/>
      <c r="P133" s="28"/>
      <c r="Q133" s="28"/>
    </row>
    <row r="134" spans="1:40">
      <c r="E134" s="28"/>
      <c r="F134" s="28"/>
      <c r="G134" s="29"/>
      <c r="H134" s="75">
        <v>2024</v>
      </c>
      <c r="I134" s="75">
        <v>2025</v>
      </c>
      <c r="J134" s="75">
        <v>2026</v>
      </c>
      <c r="K134" s="75">
        <v>2027</v>
      </c>
      <c r="L134" s="75">
        <v>2028</v>
      </c>
      <c r="M134" s="75">
        <v>2029</v>
      </c>
      <c r="N134" s="75">
        <v>2030</v>
      </c>
      <c r="O134" s="75">
        <v>2031</v>
      </c>
      <c r="P134" s="75">
        <v>2032</v>
      </c>
      <c r="Q134" s="75">
        <v>2033</v>
      </c>
      <c r="R134" s="75">
        <v>2034</v>
      </c>
    </row>
    <row r="135" spans="1:40">
      <c r="E135" s="28"/>
      <c r="F135" s="28"/>
      <c r="G135" s="29"/>
      <c r="H135" s="30">
        <v>2024</v>
      </c>
      <c r="I135" s="30">
        <v>2025</v>
      </c>
      <c r="J135" s="30">
        <v>2026</v>
      </c>
      <c r="K135" s="30">
        <v>2027</v>
      </c>
      <c r="L135" s="30">
        <v>2028</v>
      </c>
      <c r="M135" s="30">
        <v>2029</v>
      </c>
      <c r="N135" s="30">
        <v>2030</v>
      </c>
      <c r="O135" s="30">
        <v>2031</v>
      </c>
      <c r="P135" s="30">
        <v>2032</v>
      </c>
      <c r="Q135" s="30">
        <v>2033</v>
      </c>
      <c r="R135" s="30">
        <v>2034</v>
      </c>
    </row>
    <row r="136" spans="1:40">
      <c r="E136" s="28"/>
      <c r="F136" s="28"/>
      <c r="G136" s="32" t="s">
        <v>26</v>
      </c>
      <c r="H136" s="28"/>
      <c r="I136" s="28"/>
      <c r="J136" s="28"/>
      <c r="K136" s="28"/>
      <c r="L136" s="28"/>
      <c r="M136" s="28"/>
      <c r="N136" s="28"/>
      <c r="O136" s="28"/>
      <c r="P136" s="28"/>
      <c r="Q136" s="28"/>
      <c r="R136" s="28"/>
    </row>
    <row r="137" spans="1:40">
      <c r="E137" t="s">
        <v>494</v>
      </c>
      <c r="F137" s="32" t="s">
        <v>55</v>
      </c>
      <c r="G137" s="31">
        <v>0</v>
      </c>
      <c r="H137" s="31">
        <v>0</v>
      </c>
      <c r="I137" s="31">
        <v>0</v>
      </c>
      <c r="J137" s="31">
        <v>0</v>
      </c>
      <c r="K137" s="31">
        <v>0</v>
      </c>
      <c r="L137" s="31">
        <v>0</v>
      </c>
      <c r="M137" s="31">
        <v>0</v>
      </c>
      <c r="N137" s="31">
        <v>0</v>
      </c>
      <c r="O137" s="31">
        <v>0</v>
      </c>
      <c r="P137" s="31">
        <v>0</v>
      </c>
      <c r="Q137" s="31">
        <v>0</v>
      </c>
      <c r="R137" s="31">
        <v>0</v>
      </c>
    </row>
    <row r="138" spans="1:40" s="36" customFormat="1">
      <c r="E138" s="35">
        <v>0</v>
      </c>
      <c r="F138" s="32" t="s">
        <v>8</v>
      </c>
      <c r="G138" s="31">
        <v>0</v>
      </c>
      <c r="H138" s="31">
        <v>0</v>
      </c>
      <c r="I138" s="31">
        <v>0</v>
      </c>
      <c r="J138" s="31">
        <v>0</v>
      </c>
      <c r="K138" s="31">
        <v>0</v>
      </c>
      <c r="L138" s="31">
        <v>0</v>
      </c>
      <c r="M138" s="31">
        <v>0</v>
      </c>
      <c r="N138" s="31">
        <v>0</v>
      </c>
      <c r="O138" s="31">
        <v>0</v>
      </c>
      <c r="P138" s="31">
        <v>0</v>
      </c>
      <c r="Q138" s="31">
        <v>0</v>
      </c>
      <c r="R138" s="31">
        <v>0</v>
      </c>
      <c r="S138"/>
      <c r="T138"/>
      <c r="U138"/>
      <c r="V138"/>
      <c r="W138"/>
      <c r="X138"/>
      <c r="Y138"/>
      <c r="Z138"/>
      <c r="AA138"/>
      <c r="AB138"/>
      <c r="AC138"/>
      <c r="AD138"/>
      <c r="AE138"/>
      <c r="AF138"/>
      <c r="AG138"/>
      <c r="AH138"/>
      <c r="AI138"/>
      <c r="AJ138"/>
      <c r="AK138"/>
      <c r="AL138"/>
      <c r="AM138"/>
      <c r="AN138"/>
    </row>
    <row r="139" spans="1:40">
      <c r="E139" s="28"/>
      <c r="F139" s="29"/>
      <c r="G139" s="36"/>
      <c r="H139" s="29"/>
      <c r="I139" s="29"/>
      <c r="J139" s="29"/>
      <c r="K139" s="29"/>
      <c r="L139" s="29"/>
      <c r="M139" s="29"/>
      <c r="N139" s="29"/>
      <c r="O139" s="29"/>
      <c r="P139" s="29"/>
      <c r="Q139" s="29"/>
      <c r="R139" s="29"/>
    </row>
    <row r="140" spans="1:40" ht="15.95" customHeight="1">
      <c r="E140" s="1024" t="s">
        <v>1326</v>
      </c>
      <c r="F140" s="32" t="s">
        <v>27</v>
      </c>
      <c r="G140" s="33">
        <v>0</v>
      </c>
      <c r="H140" s="33">
        <v>0</v>
      </c>
      <c r="I140" s="33">
        <v>0</v>
      </c>
      <c r="J140" s="33">
        <v>0</v>
      </c>
      <c r="K140" s="33">
        <v>0</v>
      </c>
      <c r="L140" s="33">
        <v>0</v>
      </c>
      <c r="M140" s="33">
        <v>0</v>
      </c>
      <c r="N140" s="33">
        <v>0</v>
      </c>
      <c r="O140" s="33">
        <v>0</v>
      </c>
      <c r="P140" s="33">
        <v>0</v>
      </c>
      <c r="Q140" s="33">
        <v>0</v>
      </c>
      <c r="R140" s="33">
        <v>0</v>
      </c>
    </row>
    <row r="141" spans="1:40">
      <c r="E141" s="1025"/>
      <c r="F141" s="32" t="s">
        <v>28</v>
      </c>
      <c r="G141" s="33">
        <v>0</v>
      </c>
      <c r="H141" s="33">
        <v>0</v>
      </c>
      <c r="I141" s="33">
        <v>0</v>
      </c>
      <c r="J141" s="33">
        <v>0</v>
      </c>
      <c r="K141" s="33">
        <v>0</v>
      </c>
      <c r="L141" s="33">
        <v>0</v>
      </c>
      <c r="M141" s="33">
        <v>0</v>
      </c>
      <c r="N141" s="33">
        <v>0</v>
      </c>
      <c r="O141" s="33">
        <v>0</v>
      </c>
      <c r="P141" s="33">
        <v>0</v>
      </c>
      <c r="Q141" s="33">
        <v>0</v>
      </c>
      <c r="R141" s="33">
        <v>0</v>
      </c>
    </row>
    <row r="142" spans="1:40">
      <c r="E142" s="1026"/>
      <c r="F142" s="32" t="s">
        <v>29</v>
      </c>
      <c r="G142" s="66">
        <v>0</v>
      </c>
      <c r="H142" s="34">
        <v>0</v>
      </c>
      <c r="I142" s="34">
        <v>0</v>
      </c>
      <c r="J142" s="34">
        <v>0</v>
      </c>
      <c r="K142" s="34">
        <v>0</v>
      </c>
      <c r="L142" s="34">
        <v>0</v>
      </c>
      <c r="M142" s="34">
        <v>0</v>
      </c>
      <c r="N142" s="34">
        <v>0</v>
      </c>
      <c r="O142" s="34">
        <v>0</v>
      </c>
      <c r="P142" s="34">
        <v>0</v>
      </c>
      <c r="Q142" s="34">
        <v>0</v>
      </c>
      <c r="R142" s="34">
        <v>0</v>
      </c>
    </row>
    <row r="143" spans="1:40">
      <c r="E143" s="28"/>
      <c r="F143" s="29"/>
      <c r="G143" s="29"/>
      <c r="H143" s="29"/>
      <c r="I143" s="29"/>
      <c r="J143" s="29"/>
      <c r="K143" s="29"/>
      <c r="L143" s="29"/>
      <c r="M143" s="29"/>
      <c r="N143" s="29"/>
      <c r="O143" s="29"/>
      <c r="P143" s="29"/>
      <c r="Q143" s="29"/>
      <c r="R143" s="29"/>
    </row>
    <row r="144" spans="1:40">
      <c r="E144" s="1019" t="s">
        <v>1327</v>
      </c>
      <c r="F144" s="32" t="s">
        <v>27</v>
      </c>
      <c r="G144" s="33">
        <v>0</v>
      </c>
      <c r="H144" s="33">
        <v>0</v>
      </c>
      <c r="I144" s="33">
        <v>0</v>
      </c>
      <c r="J144" s="33">
        <v>0</v>
      </c>
      <c r="K144" s="33">
        <v>0</v>
      </c>
      <c r="L144" s="33">
        <v>0</v>
      </c>
      <c r="M144" s="33">
        <v>0</v>
      </c>
      <c r="N144" s="33">
        <v>0</v>
      </c>
      <c r="O144" s="33">
        <v>0</v>
      </c>
      <c r="P144" s="33">
        <v>0</v>
      </c>
      <c r="Q144" s="33">
        <v>0</v>
      </c>
      <c r="R144" s="33">
        <v>0</v>
      </c>
    </row>
    <row r="145" spans="1:40">
      <c r="E145" s="1020"/>
      <c r="F145" s="32" t="s">
        <v>28</v>
      </c>
      <c r="G145" s="33">
        <v>0</v>
      </c>
      <c r="H145" s="33">
        <v>0</v>
      </c>
      <c r="I145" s="33">
        <v>0</v>
      </c>
      <c r="J145" s="33">
        <v>0</v>
      </c>
      <c r="K145" s="33">
        <v>0</v>
      </c>
      <c r="L145" s="33">
        <v>0</v>
      </c>
      <c r="M145" s="33">
        <v>0</v>
      </c>
      <c r="N145" s="33">
        <v>0</v>
      </c>
      <c r="O145" s="33">
        <v>0</v>
      </c>
      <c r="P145" s="33">
        <v>0</v>
      </c>
      <c r="Q145" s="33">
        <v>0</v>
      </c>
      <c r="R145" s="33">
        <v>0</v>
      </c>
    </row>
    <row r="146" spans="1:40">
      <c r="E146" s="1021"/>
      <c r="F146" s="32" t="s">
        <v>29</v>
      </c>
      <c r="G146" s="66">
        <v>0</v>
      </c>
      <c r="H146" s="34">
        <v>0</v>
      </c>
      <c r="I146" s="34">
        <v>0</v>
      </c>
      <c r="J146" s="34">
        <v>0</v>
      </c>
      <c r="K146" s="34">
        <v>0</v>
      </c>
      <c r="L146" s="34">
        <v>0</v>
      </c>
      <c r="M146" s="34">
        <v>0</v>
      </c>
      <c r="N146" s="34">
        <v>0</v>
      </c>
      <c r="O146" s="34">
        <v>0</v>
      </c>
      <c r="P146" s="34">
        <v>0</v>
      </c>
      <c r="Q146" s="34">
        <v>0</v>
      </c>
      <c r="R146" s="34">
        <v>0</v>
      </c>
    </row>
    <row r="147" spans="1:40">
      <c r="E147" s="28"/>
      <c r="F147" s="28"/>
      <c r="G147" s="29"/>
      <c r="H147" s="35"/>
      <c r="I147" s="35"/>
      <c r="J147" s="35"/>
      <c r="K147" s="35"/>
      <c r="L147" s="35"/>
      <c r="M147" s="35"/>
      <c r="N147" s="35"/>
      <c r="O147" s="35"/>
      <c r="P147" s="35"/>
      <c r="Q147" s="35"/>
      <c r="R147" s="35"/>
    </row>
    <row r="148" spans="1:40" s="36" customFormat="1">
      <c r="E148" s="32" t="s">
        <v>57</v>
      </c>
      <c r="F148" s="82">
        <v>0</v>
      </c>
      <c r="G148" s="29"/>
      <c r="H148" s="33">
        <v>0</v>
      </c>
      <c r="I148" s="33">
        <v>0</v>
      </c>
      <c r="J148" s="33">
        <v>0</v>
      </c>
      <c r="K148" s="33">
        <v>0</v>
      </c>
      <c r="L148" s="33">
        <v>0</v>
      </c>
      <c r="M148" s="33">
        <v>0</v>
      </c>
      <c r="N148" s="33">
        <v>0</v>
      </c>
      <c r="O148" s="33">
        <v>0</v>
      </c>
      <c r="P148" s="33">
        <v>0</v>
      </c>
      <c r="Q148" s="33">
        <v>0</v>
      </c>
      <c r="R148" s="33">
        <v>0</v>
      </c>
      <c r="S148"/>
      <c r="T148"/>
      <c r="U148"/>
      <c r="V148"/>
      <c r="W148"/>
      <c r="X148"/>
      <c r="Y148"/>
      <c r="Z148"/>
      <c r="AA148"/>
      <c r="AB148"/>
      <c r="AC148"/>
      <c r="AD148"/>
      <c r="AE148"/>
      <c r="AF148"/>
      <c r="AG148"/>
      <c r="AH148"/>
      <c r="AI148"/>
      <c r="AJ148"/>
      <c r="AK148"/>
      <c r="AL148"/>
      <c r="AM148"/>
      <c r="AN148"/>
    </row>
    <row r="149" spans="1:40" s="36" customFormat="1">
      <c r="E149" s="32" t="s">
        <v>58</v>
      </c>
      <c r="F149" s="82">
        <v>0</v>
      </c>
      <c r="G149" s="29"/>
      <c r="H149" s="33">
        <v>0</v>
      </c>
      <c r="I149" s="33">
        <v>0</v>
      </c>
      <c r="J149" s="33">
        <v>0</v>
      </c>
      <c r="K149" s="33">
        <v>0</v>
      </c>
      <c r="L149" s="33">
        <v>0</v>
      </c>
      <c r="M149" s="33">
        <v>0</v>
      </c>
      <c r="N149" s="33">
        <v>0</v>
      </c>
      <c r="O149" s="33">
        <v>0</v>
      </c>
      <c r="P149" s="33">
        <v>0</v>
      </c>
      <c r="Q149" s="33">
        <v>0</v>
      </c>
      <c r="R149" s="33">
        <v>0</v>
      </c>
      <c r="S149"/>
      <c r="T149"/>
      <c r="U149"/>
      <c r="V149"/>
      <c r="W149"/>
      <c r="X149"/>
      <c r="Y149"/>
      <c r="Z149"/>
      <c r="AA149"/>
      <c r="AB149"/>
      <c r="AC149"/>
      <c r="AD149"/>
      <c r="AE149"/>
      <c r="AF149"/>
      <c r="AG149"/>
      <c r="AH149"/>
      <c r="AI149"/>
      <c r="AJ149"/>
      <c r="AK149"/>
      <c r="AL149"/>
      <c r="AM149"/>
      <c r="AN149"/>
    </row>
    <row r="153" spans="1:40" ht="26.25">
      <c r="G153" s="84" t="s">
        <v>89</v>
      </c>
      <c r="H153" s="1018" t="s">
        <v>95</v>
      </c>
      <c r="I153" s="1018"/>
      <c r="J153" s="1018"/>
      <c r="K153" s="1018"/>
      <c r="L153" s="1018"/>
      <c r="M153" s="1018"/>
      <c r="N153" s="1018"/>
      <c r="O153" s="1018"/>
      <c r="P153" s="1018"/>
    </row>
    <row r="154" spans="1:40" ht="39">
      <c r="A154" s="36"/>
      <c r="G154" s="85">
        <v>7</v>
      </c>
      <c r="H154" s="1031" t="s">
        <v>19</v>
      </c>
      <c r="I154" s="1031" t="s">
        <v>20</v>
      </c>
      <c r="J154" s="1031" t="s">
        <v>21</v>
      </c>
      <c r="K154" s="1031" t="s">
        <v>22</v>
      </c>
      <c r="L154" s="1031" t="s">
        <v>23</v>
      </c>
      <c r="M154" s="1031" t="s">
        <v>24</v>
      </c>
      <c r="N154" s="1031"/>
      <c r="O154" s="1031" t="s">
        <v>82</v>
      </c>
      <c r="P154" s="1031" t="s">
        <v>88</v>
      </c>
      <c r="Q154" s="36"/>
      <c r="R154" s="36"/>
    </row>
    <row r="155" spans="1:40" ht="36">
      <c r="A155" s="36"/>
      <c r="B155" s="36"/>
      <c r="C155" s="36"/>
      <c r="D155" s="36"/>
      <c r="E155" s="36"/>
      <c r="F155" s="36"/>
      <c r="G155" s="36"/>
      <c r="H155" s="182"/>
      <c r="I155" s="182"/>
      <c r="J155" s="182"/>
      <c r="K155" s="193"/>
      <c r="L155" s="192"/>
      <c r="M155" s="1022" t="s">
        <v>59</v>
      </c>
      <c r="N155" s="1023"/>
      <c r="O155" s="191"/>
      <c r="P155" s="191"/>
      <c r="Q155" s="36"/>
      <c r="R155" s="36"/>
    </row>
    <row r="156" spans="1:40">
      <c r="L156" s="28"/>
      <c r="M156" s="28"/>
      <c r="N156" s="28"/>
      <c r="O156" s="28"/>
      <c r="P156" s="28"/>
      <c r="Q156" s="28"/>
      <c r="R156" s="28"/>
    </row>
    <row r="157" spans="1:40">
      <c r="E157" s="28"/>
      <c r="F157" s="28"/>
      <c r="G157" s="29"/>
      <c r="H157" s="75">
        <v>2024</v>
      </c>
      <c r="I157" s="75">
        <v>2025</v>
      </c>
      <c r="J157" s="75">
        <v>2026</v>
      </c>
      <c r="K157" s="75">
        <v>2027</v>
      </c>
      <c r="L157" s="75">
        <v>2028</v>
      </c>
      <c r="M157" s="75">
        <v>2029</v>
      </c>
      <c r="N157" s="75">
        <v>2030</v>
      </c>
      <c r="O157" s="75">
        <v>2031</v>
      </c>
      <c r="P157" s="75">
        <v>2032</v>
      </c>
      <c r="Q157" s="75">
        <v>2033</v>
      </c>
      <c r="R157" s="75">
        <v>2034</v>
      </c>
    </row>
    <row r="158" spans="1:40">
      <c r="E158" s="28"/>
      <c r="F158" s="28"/>
      <c r="G158" s="29"/>
      <c r="H158" s="30">
        <v>2024</v>
      </c>
      <c r="I158" s="30">
        <v>2025</v>
      </c>
      <c r="J158" s="30">
        <v>2026</v>
      </c>
      <c r="K158" s="30">
        <v>2027</v>
      </c>
      <c r="L158" s="30">
        <v>2028</v>
      </c>
      <c r="M158" s="30">
        <v>2029</v>
      </c>
      <c r="N158" s="30">
        <v>2030</v>
      </c>
      <c r="O158" s="30">
        <v>2031</v>
      </c>
      <c r="P158" s="30">
        <v>2032</v>
      </c>
      <c r="Q158" s="30">
        <v>2033</v>
      </c>
      <c r="R158" s="30">
        <v>2034</v>
      </c>
    </row>
    <row r="159" spans="1:40">
      <c r="E159" s="28"/>
      <c r="F159" s="28"/>
      <c r="G159" s="32" t="s">
        <v>26</v>
      </c>
      <c r="H159" s="28"/>
      <c r="I159" s="28"/>
      <c r="J159" s="28"/>
      <c r="K159" s="28"/>
      <c r="L159" s="28"/>
      <c r="M159" s="28"/>
      <c r="N159" s="28"/>
      <c r="O159" s="28"/>
      <c r="P159" s="28"/>
      <c r="Q159" s="28"/>
      <c r="R159" s="28"/>
    </row>
    <row r="160" spans="1:40">
      <c r="E160" s="67" t="s">
        <v>56</v>
      </c>
      <c r="F160" s="32" t="s">
        <v>55</v>
      </c>
      <c r="G160" s="31">
        <v>0</v>
      </c>
      <c r="H160" s="31">
        <v>0</v>
      </c>
      <c r="I160" s="31">
        <v>0</v>
      </c>
      <c r="J160" s="31">
        <v>0</v>
      </c>
      <c r="K160" s="31">
        <v>0</v>
      </c>
      <c r="L160" s="31">
        <v>0</v>
      </c>
      <c r="M160" s="31">
        <v>0</v>
      </c>
      <c r="N160" s="31">
        <v>0</v>
      </c>
      <c r="O160" s="31">
        <v>0</v>
      </c>
      <c r="P160" s="31">
        <v>0</v>
      </c>
      <c r="Q160" s="31">
        <v>0</v>
      </c>
      <c r="R160" s="31">
        <v>0</v>
      </c>
    </row>
    <row r="161" spans="5:40" s="36" customFormat="1">
      <c r="E161" s="28"/>
      <c r="F161" s="32" t="s">
        <v>8</v>
      </c>
      <c r="G161" s="31">
        <v>0</v>
      </c>
      <c r="H161" s="31">
        <v>0</v>
      </c>
      <c r="I161" s="31">
        <v>0</v>
      </c>
      <c r="J161" s="31">
        <v>0</v>
      </c>
      <c r="K161" s="31">
        <v>0</v>
      </c>
      <c r="L161" s="31">
        <v>0</v>
      </c>
      <c r="M161" s="31">
        <v>0</v>
      </c>
      <c r="N161" s="31">
        <v>0</v>
      </c>
      <c r="O161" s="31">
        <v>0</v>
      </c>
      <c r="P161" s="31">
        <v>0</v>
      </c>
      <c r="Q161" s="31">
        <v>0</v>
      </c>
      <c r="R161" s="31">
        <v>0</v>
      </c>
      <c r="S161"/>
      <c r="T161"/>
      <c r="U161"/>
      <c r="V161"/>
      <c r="W161"/>
      <c r="X161"/>
      <c r="Y161"/>
      <c r="Z161"/>
      <c r="AA161"/>
      <c r="AB161"/>
      <c r="AC161"/>
      <c r="AD161"/>
      <c r="AE161"/>
      <c r="AF161"/>
      <c r="AG161"/>
      <c r="AH161"/>
      <c r="AI161"/>
      <c r="AJ161"/>
      <c r="AK161"/>
      <c r="AL161"/>
      <c r="AM161"/>
      <c r="AN161"/>
    </row>
    <row r="162" spans="5:40">
      <c r="E162" s="28"/>
      <c r="F162" s="29"/>
      <c r="G162" s="36"/>
      <c r="H162" s="29"/>
      <c r="I162" s="29"/>
      <c r="J162" s="29"/>
      <c r="K162" s="29"/>
      <c r="L162" s="29"/>
      <c r="M162" s="29"/>
      <c r="N162" s="29"/>
      <c r="O162" s="29"/>
      <c r="P162" s="29"/>
      <c r="Q162" s="29"/>
      <c r="R162" s="29"/>
    </row>
    <row r="163" spans="5:40">
      <c r="E163" s="1024" t="s">
        <v>1327</v>
      </c>
      <c r="F163" s="32" t="s">
        <v>27</v>
      </c>
      <c r="G163" s="33">
        <v>0</v>
      </c>
      <c r="H163" s="33">
        <v>0</v>
      </c>
      <c r="I163" s="33">
        <v>0</v>
      </c>
      <c r="J163" s="33">
        <v>0</v>
      </c>
      <c r="K163" s="33">
        <v>0</v>
      </c>
      <c r="L163" s="33">
        <v>0</v>
      </c>
      <c r="M163" s="33">
        <v>0</v>
      </c>
      <c r="N163" s="33">
        <v>0</v>
      </c>
      <c r="O163" s="33">
        <v>0</v>
      </c>
      <c r="P163" s="33">
        <v>0</v>
      </c>
      <c r="Q163" s="33">
        <v>0</v>
      </c>
      <c r="R163" s="33">
        <v>0</v>
      </c>
    </row>
    <row r="164" spans="5:40">
      <c r="E164" s="1025"/>
      <c r="F164" s="32" t="s">
        <v>28</v>
      </c>
      <c r="G164" s="33">
        <v>0</v>
      </c>
      <c r="H164" s="33">
        <v>0</v>
      </c>
      <c r="I164" s="33">
        <v>0</v>
      </c>
      <c r="J164" s="33">
        <v>0</v>
      </c>
      <c r="K164" s="33">
        <v>0</v>
      </c>
      <c r="L164" s="33">
        <v>0</v>
      </c>
      <c r="M164" s="33">
        <v>0</v>
      </c>
      <c r="N164" s="33">
        <v>0</v>
      </c>
      <c r="O164" s="33">
        <v>0</v>
      </c>
      <c r="P164" s="33">
        <v>0</v>
      </c>
      <c r="Q164" s="33">
        <v>0</v>
      </c>
      <c r="R164" s="33">
        <v>0</v>
      </c>
    </row>
    <row r="165" spans="5:40">
      <c r="E165" s="1026"/>
      <c r="F165" s="32" t="s">
        <v>29</v>
      </c>
      <c r="G165" s="66">
        <v>0</v>
      </c>
      <c r="H165" s="34">
        <v>0</v>
      </c>
      <c r="I165" s="34">
        <v>0</v>
      </c>
      <c r="J165" s="34">
        <v>0</v>
      </c>
      <c r="K165" s="34">
        <v>0</v>
      </c>
      <c r="L165" s="34">
        <v>0</v>
      </c>
      <c r="M165" s="34">
        <v>0</v>
      </c>
      <c r="N165" s="34">
        <v>0</v>
      </c>
      <c r="O165" s="34">
        <v>0</v>
      </c>
      <c r="P165" s="34">
        <v>0</v>
      </c>
      <c r="Q165" s="34">
        <v>0</v>
      </c>
      <c r="R165" s="34">
        <v>0</v>
      </c>
    </row>
    <row r="166" spans="5:40" ht="6" customHeight="1">
      <c r="E166" s="28"/>
      <c r="F166" s="29"/>
      <c r="G166" s="29"/>
      <c r="H166" s="29"/>
      <c r="I166" s="29"/>
      <c r="J166" s="29"/>
      <c r="K166" s="29"/>
      <c r="L166" s="29"/>
      <c r="M166" s="29"/>
      <c r="N166" s="29"/>
      <c r="O166" s="29"/>
      <c r="P166" s="29"/>
      <c r="Q166" s="29"/>
      <c r="R166" s="29"/>
    </row>
    <row r="167" spans="5:40" ht="18" customHeight="1">
      <c r="E167" s="1019" t="s">
        <v>1328</v>
      </c>
      <c r="F167" s="32" t="s">
        <v>27</v>
      </c>
      <c r="G167" s="33">
        <v>0</v>
      </c>
      <c r="H167" s="33">
        <v>0</v>
      </c>
      <c r="I167" s="33">
        <v>0</v>
      </c>
      <c r="J167" s="33">
        <v>0</v>
      </c>
      <c r="K167" s="33">
        <v>0</v>
      </c>
      <c r="L167" s="33">
        <v>0</v>
      </c>
      <c r="M167" s="33">
        <v>0</v>
      </c>
      <c r="N167" s="33">
        <v>0</v>
      </c>
      <c r="O167" s="33">
        <v>0</v>
      </c>
      <c r="P167" s="33">
        <v>0</v>
      </c>
      <c r="Q167" s="33">
        <v>0</v>
      </c>
      <c r="R167" s="33">
        <v>0</v>
      </c>
    </row>
    <row r="168" spans="5:40" ht="19.5" customHeight="1">
      <c r="E168" s="1020"/>
      <c r="F168" s="32" t="s">
        <v>28</v>
      </c>
      <c r="G168" s="33">
        <v>0</v>
      </c>
      <c r="H168" s="33">
        <v>0</v>
      </c>
      <c r="I168" s="33">
        <v>0</v>
      </c>
      <c r="J168" s="33">
        <v>0</v>
      </c>
      <c r="K168" s="33">
        <v>0</v>
      </c>
      <c r="L168" s="33">
        <v>0</v>
      </c>
      <c r="M168" s="33">
        <v>0</v>
      </c>
      <c r="N168" s="33">
        <v>0</v>
      </c>
      <c r="O168" s="33">
        <v>0</v>
      </c>
      <c r="P168" s="33">
        <v>0</v>
      </c>
      <c r="Q168" s="33">
        <v>0</v>
      </c>
      <c r="R168" s="33">
        <v>0</v>
      </c>
    </row>
    <row r="169" spans="5:40">
      <c r="E169" s="1021"/>
      <c r="F169" s="32" t="s">
        <v>29</v>
      </c>
      <c r="G169" s="66">
        <v>0</v>
      </c>
      <c r="H169" s="34">
        <v>0</v>
      </c>
      <c r="I169" s="34">
        <v>0</v>
      </c>
      <c r="J169" s="34">
        <v>0</v>
      </c>
      <c r="K169" s="34">
        <v>0</v>
      </c>
      <c r="L169" s="34">
        <v>0</v>
      </c>
      <c r="M169" s="34">
        <v>0</v>
      </c>
      <c r="N169" s="34">
        <v>0</v>
      </c>
      <c r="O169" s="34">
        <v>0</v>
      </c>
      <c r="P169" s="34">
        <v>0</v>
      </c>
      <c r="Q169" s="34">
        <v>0</v>
      </c>
      <c r="R169" s="34">
        <v>0</v>
      </c>
    </row>
    <row r="170" spans="5:40">
      <c r="E170" s="28"/>
      <c r="F170" s="28"/>
      <c r="G170" s="29"/>
      <c r="H170" s="35"/>
      <c r="I170" s="35"/>
      <c r="J170" s="35"/>
      <c r="K170" s="35"/>
      <c r="L170" s="35"/>
      <c r="M170" s="35"/>
      <c r="N170" s="35"/>
      <c r="O170" s="35"/>
      <c r="P170" s="35"/>
      <c r="Q170" s="35"/>
      <c r="R170" s="35"/>
    </row>
    <row r="171" spans="5:40" s="36" customFormat="1">
      <c r="E171" s="32" t="s">
        <v>57</v>
      </c>
      <c r="F171" s="82">
        <v>0</v>
      </c>
      <c r="G171" s="29"/>
      <c r="H171" s="33">
        <v>0</v>
      </c>
      <c r="I171" s="33">
        <v>0</v>
      </c>
      <c r="J171" s="33">
        <v>0</v>
      </c>
      <c r="K171" s="33">
        <v>0</v>
      </c>
      <c r="L171" s="33">
        <v>0</v>
      </c>
      <c r="M171" s="33">
        <v>0</v>
      </c>
      <c r="N171" s="33">
        <v>0</v>
      </c>
      <c r="O171" s="33">
        <v>0</v>
      </c>
      <c r="P171" s="33">
        <v>0</v>
      </c>
      <c r="Q171" s="33">
        <v>0</v>
      </c>
      <c r="R171" s="33">
        <v>0</v>
      </c>
      <c r="S171"/>
      <c r="T171"/>
      <c r="U171"/>
      <c r="V171"/>
      <c r="W171"/>
      <c r="X171"/>
      <c r="Y171"/>
      <c r="Z171"/>
      <c r="AA171"/>
      <c r="AB171"/>
      <c r="AC171"/>
      <c r="AD171"/>
      <c r="AE171"/>
      <c r="AF171"/>
      <c r="AG171"/>
      <c r="AH171"/>
      <c r="AI171"/>
      <c r="AJ171"/>
      <c r="AK171"/>
      <c r="AL171"/>
      <c r="AM171"/>
      <c r="AN171"/>
    </row>
    <row r="172" spans="5:40" s="36" customFormat="1">
      <c r="E172" s="32" t="s">
        <v>58</v>
      </c>
      <c r="F172" s="82">
        <v>0</v>
      </c>
      <c r="G172" s="29"/>
      <c r="H172" s="33">
        <v>0</v>
      </c>
      <c r="I172" s="33">
        <v>0</v>
      </c>
      <c r="J172" s="33">
        <v>0</v>
      </c>
      <c r="K172" s="33">
        <v>0</v>
      </c>
      <c r="L172" s="33">
        <v>0</v>
      </c>
      <c r="M172" s="33">
        <v>0</v>
      </c>
      <c r="N172" s="33">
        <v>0</v>
      </c>
      <c r="O172" s="33">
        <v>0</v>
      </c>
      <c r="P172" s="33">
        <v>0</v>
      </c>
      <c r="Q172" s="33">
        <v>0</v>
      </c>
      <c r="R172" s="33">
        <v>0</v>
      </c>
      <c r="S172"/>
      <c r="T172"/>
      <c r="U172"/>
      <c r="V172"/>
      <c r="W172"/>
      <c r="X172"/>
      <c r="Y172"/>
      <c r="Z172"/>
      <c r="AA172"/>
      <c r="AB172"/>
      <c r="AC172"/>
      <c r="AD172"/>
      <c r="AE172"/>
      <c r="AF172"/>
      <c r="AG172"/>
      <c r="AH172"/>
      <c r="AI172"/>
      <c r="AJ172"/>
      <c r="AK172"/>
      <c r="AL172"/>
      <c r="AM172"/>
      <c r="AN172"/>
    </row>
    <row r="221" ht="15.75" customHeight="1"/>
  </sheetData>
  <phoneticPr fontId="168" type="noConversion"/>
  <conditionalFormatting sqref="H149:R149">
    <cfRule type="cellIs" dxfId="352" priority="16" operator="greaterThan">
      <formula>1</formula>
    </cfRule>
  </conditionalFormatting>
  <conditionalFormatting sqref="H137:R137 H141:R141">
    <cfRule type="cellIs" dxfId="351" priority="27" operator="greaterThan">
      <formula>1</formula>
    </cfRule>
  </conditionalFormatting>
  <conditionalFormatting sqref="H140:R140">
    <cfRule type="cellIs" dxfId="350" priority="26" operator="greaterThan">
      <formula>1</formula>
    </cfRule>
  </conditionalFormatting>
  <conditionalFormatting sqref="H145:R146">
    <cfRule type="cellIs" dxfId="349" priority="25" operator="greaterThan">
      <formula>1</formula>
    </cfRule>
  </conditionalFormatting>
  <conditionalFormatting sqref="H144:R144">
    <cfRule type="cellIs" dxfId="348" priority="24" operator="greaterThan">
      <formula>1</formula>
    </cfRule>
  </conditionalFormatting>
  <conditionalFormatting sqref="H142:R142">
    <cfRule type="cellIs" dxfId="347" priority="23" operator="greaterThan">
      <formula>1</formula>
    </cfRule>
  </conditionalFormatting>
  <conditionalFormatting sqref="G140:G142">
    <cfRule type="cellIs" dxfId="346" priority="22" operator="greaterThan">
      <formula>1</formula>
    </cfRule>
  </conditionalFormatting>
  <conditionalFormatting sqref="G144:G146">
    <cfRule type="cellIs" dxfId="345" priority="21" operator="greaterThan">
      <formula>1</formula>
    </cfRule>
  </conditionalFormatting>
  <conditionalFormatting sqref="G137">
    <cfRule type="cellIs" dxfId="344" priority="20" operator="greaterThan">
      <formula>1</formula>
    </cfRule>
  </conditionalFormatting>
  <conditionalFormatting sqref="G138">
    <cfRule type="cellIs" dxfId="343" priority="19" operator="greaterThan">
      <formula>1</formula>
    </cfRule>
  </conditionalFormatting>
  <conditionalFormatting sqref="H138:R138">
    <cfRule type="cellIs" dxfId="342" priority="18" operator="greaterThan">
      <formula>1</formula>
    </cfRule>
  </conditionalFormatting>
  <conditionalFormatting sqref="H148:R148">
    <cfRule type="cellIs" dxfId="341" priority="17" operator="greaterThan">
      <formula>1</formula>
    </cfRule>
  </conditionalFormatting>
  <conditionalFormatting sqref="H172:R172">
    <cfRule type="cellIs" dxfId="340" priority="4" operator="greaterThan">
      <formula>1</formula>
    </cfRule>
  </conditionalFormatting>
  <conditionalFormatting sqref="H160:R160 H164:R164">
    <cfRule type="cellIs" dxfId="339" priority="15" operator="greaterThan">
      <formula>1</formula>
    </cfRule>
  </conditionalFormatting>
  <conditionalFormatting sqref="H163:R163">
    <cfRule type="cellIs" dxfId="338" priority="14" operator="greaterThan">
      <formula>1</formula>
    </cfRule>
  </conditionalFormatting>
  <conditionalFormatting sqref="H168:R169">
    <cfRule type="cellIs" dxfId="337" priority="13" operator="greaterThan">
      <formula>1</formula>
    </cfRule>
  </conditionalFormatting>
  <conditionalFormatting sqref="H167:R167">
    <cfRule type="cellIs" dxfId="336" priority="12" operator="greaterThan">
      <formula>1</formula>
    </cfRule>
  </conditionalFormatting>
  <conditionalFormatting sqref="H165:R165">
    <cfRule type="cellIs" dxfId="335" priority="11" operator="greaterThan">
      <formula>1</formula>
    </cfRule>
  </conditionalFormatting>
  <conditionalFormatting sqref="G163:G165">
    <cfRule type="cellIs" dxfId="334" priority="10" operator="greaterThan">
      <formula>1</formula>
    </cfRule>
  </conditionalFormatting>
  <conditionalFormatting sqref="G167:G169">
    <cfRule type="cellIs" dxfId="333" priority="9" operator="greaterThan">
      <formula>1</formula>
    </cfRule>
  </conditionalFormatting>
  <conditionalFormatting sqref="G160">
    <cfRule type="cellIs" dxfId="332" priority="8" operator="greaterThan">
      <formula>1</formula>
    </cfRule>
  </conditionalFormatting>
  <conditionalFormatting sqref="G161">
    <cfRule type="cellIs" dxfId="331" priority="7" operator="greaterThan">
      <formula>1</formula>
    </cfRule>
  </conditionalFormatting>
  <conditionalFormatting sqref="H161:R161">
    <cfRule type="cellIs" dxfId="330" priority="6" operator="greaterThan">
      <formula>1</formula>
    </cfRule>
  </conditionalFormatting>
  <conditionalFormatting sqref="H171:R171">
    <cfRule type="cellIs" dxfId="329" priority="5" operator="greaterThan">
      <formula>1</formula>
    </cfRule>
  </conditionalFormatting>
  <conditionalFormatting sqref="I18:R18">
    <cfRule type="cellIs" dxfId="328" priority="3" operator="lessThan">
      <formula>0</formula>
    </cfRule>
  </conditionalFormatting>
  <conditionalFormatting sqref="J18:R18">
    <cfRule type="cellIs" dxfId="327" priority="2" operator="lessThan">
      <formula>-0.29</formula>
    </cfRule>
  </conditionalFormatting>
  <conditionalFormatting sqref="H34:R34">
    <cfRule type="cellIs" dxfId="326" priority="1" operator="lessThan">
      <formula>0</formula>
    </cfRule>
  </conditionalFormatting>
  <pageMargins left="0.7" right="0.7" top="0.75" bottom="0.75" header="0.3" footer="0.3"/>
  <pageSetup scale="42" fitToHeight="0" orientation="landscape" r:id="rId1"/>
  <headerFooter>
    <oddFooter>&amp;C&amp;P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249977111117893"/>
  </sheetPr>
  <dimension ref="A1:O65"/>
  <sheetViews>
    <sheetView zoomScale="101" zoomScaleNormal="101" workbookViewId="0"/>
  </sheetViews>
  <sheetFormatPr defaultColWidth="9.125" defaultRowHeight="15.75"/>
  <cols>
    <col min="1" max="1" width="10.625" customWidth="1"/>
    <col min="2" max="2" width="9.625" customWidth="1"/>
    <col min="5" max="12" width="13.125" customWidth="1"/>
    <col min="13" max="13" width="12.125" customWidth="1"/>
    <col min="14" max="14" width="17.625" customWidth="1"/>
    <col min="15" max="15" width="14" customWidth="1"/>
  </cols>
  <sheetData>
    <row r="1" spans="1:12" ht="26.25">
      <c r="A1" s="108" t="s">
        <v>1321</v>
      </c>
      <c r="B1" s="2"/>
      <c r="C1" s="2"/>
      <c r="D1" s="2"/>
      <c r="E1" s="2"/>
      <c r="F1" s="2"/>
    </row>
    <row r="2" spans="1:12" ht="33.75">
      <c r="A2" s="577"/>
      <c r="E2" s="1147" t="s">
        <v>715</v>
      </c>
      <c r="F2" s="1148"/>
      <c r="G2" s="1148"/>
      <c r="H2" s="1148"/>
      <c r="I2" s="1148"/>
      <c r="J2" s="1148"/>
      <c r="K2" s="1148"/>
    </row>
    <row r="4" spans="1:12">
      <c r="L4" s="396" t="s">
        <v>1131</v>
      </c>
    </row>
    <row r="5" spans="1:12">
      <c r="A5" s="578" t="s">
        <v>25</v>
      </c>
      <c r="L5" t="s">
        <v>1315</v>
      </c>
    </row>
    <row r="6" spans="1:12">
      <c r="A6" s="578" t="s">
        <v>3</v>
      </c>
      <c r="L6" t="s">
        <v>1132</v>
      </c>
    </row>
    <row r="7" spans="1:12">
      <c r="A7" s="579" t="s">
        <v>540</v>
      </c>
      <c r="L7" t="s">
        <v>1133</v>
      </c>
    </row>
    <row r="8" spans="1:12">
      <c r="A8" s="120" t="s">
        <v>541</v>
      </c>
      <c r="L8" t="s">
        <v>1146</v>
      </c>
    </row>
    <row r="9" spans="1:12">
      <c r="A9" s="580" t="s">
        <v>468</v>
      </c>
    </row>
    <row r="11" spans="1:12">
      <c r="B11" s="397" t="s">
        <v>154</v>
      </c>
      <c r="C11" s="39"/>
    </row>
    <row r="12" spans="1:12">
      <c r="B12" s="398" t="s">
        <v>729</v>
      </c>
      <c r="C12" s="829">
        <v>0</v>
      </c>
    </row>
    <row r="13" spans="1:12">
      <c r="B13" s="398" t="s">
        <v>732</v>
      </c>
      <c r="C13" s="829">
        <v>0</v>
      </c>
    </row>
    <row r="20" spans="1:15" ht="15.95" customHeight="1">
      <c r="C20" s="1034" t="s">
        <v>1312</v>
      </c>
      <c r="D20" s="1034"/>
    </row>
    <row r="21" spans="1:15" ht="36.6" customHeight="1">
      <c r="C21" s="1034"/>
      <c r="D21" s="1034"/>
      <c r="E21" s="589">
        <v>2024</v>
      </c>
      <c r="F21" s="581">
        <v>2025</v>
      </c>
      <c r="G21" s="581">
        <v>2026</v>
      </c>
      <c r="H21" s="581">
        <v>2027</v>
      </c>
      <c r="I21" s="581">
        <v>2028</v>
      </c>
      <c r="J21" s="581">
        <v>2029</v>
      </c>
      <c r="K21" s="581">
        <v>2030</v>
      </c>
      <c r="L21" s="581">
        <v>2031</v>
      </c>
      <c r="M21" s="581">
        <v>2032</v>
      </c>
      <c r="N21" s="581">
        <v>2033</v>
      </c>
      <c r="O21" s="581">
        <v>2034</v>
      </c>
    </row>
    <row r="22" spans="1:15" ht="20.85" hidden="1" customHeight="1">
      <c r="D22" s="146" t="s">
        <v>5</v>
      </c>
      <c r="E22" s="582">
        <v>0</v>
      </c>
      <c r="F22" s="24">
        <v>0</v>
      </c>
      <c r="G22" s="24">
        <v>0</v>
      </c>
      <c r="H22" s="24">
        <v>0</v>
      </c>
      <c r="I22" s="24">
        <v>0</v>
      </c>
      <c r="J22" s="24">
        <v>0</v>
      </c>
      <c r="K22" s="24">
        <v>0</v>
      </c>
      <c r="L22" s="24">
        <v>0</v>
      </c>
      <c r="M22" s="24">
        <v>0</v>
      </c>
      <c r="N22" s="24">
        <v>0</v>
      </c>
      <c r="O22" s="24">
        <v>0</v>
      </c>
    </row>
    <row r="23" spans="1:15" ht="15.95" hidden="1" customHeight="1"/>
    <row r="24" spans="1:15">
      <c r="D24" s="3" t="s">
        <v>1313</v>
      </c>
      <c r="E24" s="583">
        <v>0</v>
      </c>
      <c r="F24" s="583">
        <v>0</v>
      </c>
      <c r="G24" s="583">
        <v>268053.05747932172</v>
      </c>
      <c r="H24" s="583">
        <v>268053.05747932172</v>
      </c>
      <c r="I24" s="583">
        <v>268053.05747932172</v>
      </c>
      <c r="J24" s="583">
        <v>268053.05747932172</v>
      </c>
      <c r="K24" s="583">
        <v>268053.05747932172</v>
      </c>
      <c r="L24" s="583">
        <v>268054.05747932172</v>
      </c>
      <c r="M24" s="583">
        <v>268055.05747932172</v>
      </c>
      <c r="N24" s="583">
        <v>268056.05747932172</v>
      </c>
      <c r="O24" s="583">
        <v>268057.05747932172</v>
      </c>
    </row>
    <row r="25" spans="1:15">
      <c r="D25" s="3" t="s">
        <v>1314</v>
      </c>
      <c r="E25" s="583">
        <v>0</v>
      </c>
      <c r="F25" s="583">
        <v>0</v>
      </c>
      <c r="G25" s="583">
        <v>268053.05747932172</v>
      </c>
      <c r="H25" s="583">
        <v>268053.05747932172</v>
      </c>
      <c r="I25" s="583">
        <v>268053.05747932172</v>
      </c>
      <c r="J25" s="583">
        <v>268053.05747932172</v>
      </c>
      <c r="K25" s="583">
        <v>268053.05747932172</v>
      </c>
      <c r="L25" s="583">
        <v>268054.05747932172</v>
      </c>
      <c r="M25" s="583">
        <v>268055.05747932172</v>
      </c>
      <c r="N25" s="583">
        <v>268056.05747932172</v>
      </c>
      <c r="O25" s="583">
        <v>268057.05747932172</v>
      </c>
    </row>
    <row r="27" spans="1:15" ht="21">
      <c r="D27" s="146" t="s">
        <v>10</v>
      </c>
      <c r="E27" s="584">
        <v>0</v>
      </c>
      <c r="F27" s="584">
        <v>0</v>
      </c>
      <c r="G27" s="584">
        <v>0</v>
      </c>
      <c r="H27" s="584">
        <v>0</v>
      </c>
      <c r="I27" s="584">
        <v>0</v>
      </c>
      <c r="J27" s="584">
        <v>0</v>
      </c>
      <c r="K27" s="584">
        <v>0</v>
      </c>
      <c r="L27" s="584">
        <v>0</v>
      </c>
      <c r="M27" s="584">
        <v>0</v>
      </c>
      <c r="N27" s="584">
        <v>0</v>
      </c>
      <c r="O27" s="584">
        <v>0</v>
      </c>
    </row>
    <row r="30" spans="1:15" ht="21">
      <c r="A30" s="1033" t="s">
        <v>1134</v>
      </c>
      <c r="B30" s="1033"/>
      <c r="C30" s="1033"/>
      <c r="D30" s="1033"/>
      <c r="E30" s="75">
        <v>2024</v>
      </c>
      <c r="F30" s="75">
        <v>2025</v>
      </c>
      <c r="G30" s="75">
        <v>2026</v>
      </c>
      <c r="H30" s="75">
        <v>2027</v>
      </c>
      <c r="I30" s="75">
        <v>2028</v>
      </c>
      <c r="J30" s="75">
        <v>2029</v>
      </c>
      <c r="K30" s="75">
        <v>2030</v>
      </c>
      <c r="L30" s="75">
        <v>2031</v>
      </c>
      <c r="M30" s="75">
        <v>2032</v>
      </c>
      <c r="N30" s="75">
        <v>2033</v>
      </c>
      <c r="O30" s="75">
        <v>2034</v>
      </c>
    </row>
    <row r="31" spans="1:15">
      <c r="A31" s="3" t="s">
        <v>437</v>
      </c>
      <c r="B31" s="3"/>
      <c r="C31" s="3"/>
      <c r="D31" s="3"/>
      <c r="E31" s="590">
        <v>0</v>
      </c>
      <c r="F31" s="590">
        <v>0</v>
      </c>
      <c r="G31" s="590">
        <v>268053.05747932172</v>
      </c>
      <c r="H31" s="590">
        <v>268053.05747932172</v>
      </c>
      <c r="I31" s="590">
        <v>268053.05747932172</v>
      </c>
      <c r="J31" s="590">
        <v>268053.05747932172</v>
      </c>
      <c r="K31" s="590">
        <v>268053.05747932172</v>
      </c>
      <c r="L31" s="590">
        <v>268054.05747932172</v>
      </c>
      <c r="M31" s="590">
        <v>268055.05747932172</v>
      </c>
      <c r="N31" s="590">
        <v>268056.05747932172</v>
      </c>
      <c r="O31" s="590">
        <v>268057.05747932172</v>
      </c>
    </row>
    <row r="32" spans="1:15">
      <c r="C32" s="585"/>
      <c r="D32" s="819" t="s">
        <v>66</v>
      </c>
      <c r="E32" s="864"/>
      <c r="F32" s="101"/>
      <c r="G32" s="101"/>
      <c r="H32" s="101"/>
      <c r="I32" s="101"/>
      <c r="J32" s="101"/>
      <c r="K32" s="101"/>
      <c r="L32" s="101"/>
      <c r="M32" s="101"/>
      <c r="N32" s="101"/>
      <c r="O32" s="101"/>
    </row>
    <row r="33" spans="1:15">
      <c r="D33" s="586" t="s">
        <v>716</v>
      </c>
      <c r="E33" s="587">
        <v>0</v>
      </c>
      <c r="F33" s="587">
        <v>0</v>
      </c>
      <c r="G33" s="587">
        <v>268053.05747932172</v>
      </c>
      <c r="H33" s="587">
        <v>268053.05747932172</v>
      </c>
      <c r="I33" s="587">
        <v>268053.05747932172</v>
      </c>
      <c r="J33" s="587">
        <v>268053.05747932172</v>
      </c>
      <c r="K33" s="587">
        <v>268053.05747932172</v>
      </c>
      <c r="L33" s="587">
        <v>268054.05747932172</v>
      </c>
      <c r="M33" s="587">
        <v>268055.05747932172</v>
      </c>
      <c r="N33" s="587">
        <v>268056.05747932172</v>
      </c>
      <c r="O33" s="587">
        <v>268057.05747932172</v>
      </c>
    </row>
    <row r="35" spans="1:15" ht="21">
      <c r="A35" s="1033" t="s">
        <v>1135</v>
      </c>
      <c r="B35" s="1033"/>
      <c r="C35" s="1033"/>
      <c r="D35" s="1033"/>
      <c r="E35" s="75">
        <v>2024</v>
      </c>
      <c r="F35" s="75">
        <v>2025</v>
      </c>
      <c r="G35" s="75">
        <v>2026</v>
      </c>
      <c r="H35" s="75">
        <v>2027</v>
      </c>
      <c r="I35" s="75">
        <v>2028</v>
      </c>
      <c r="J35" s="75">
        <v>2029</v>
      </c>
      <c r="K35" s="75">
        <v>2030</v>
      </c>
      <c r="L35" s="75">
        <v>2031</v>
      </c>
      <c r="M35" s="75">
        <v>2032</v>
      </c>
      <c r="N35" s="75">
        <v>2033</v>
      </c>
      <c r="O35" s="75">
        <v>2034</v>
      </c>
    </row>
    <row r="37" spans="1:15">
      <c r="A37" s="3"/>
      <c r="E37" s="396"/>
    </row>
    <row r="38" spans="1:15" ht="16.5" customHeight="1">
      <c r="B38" s="588"/>
      <c r="C38" s="588"/>
      <c r="D38" s="588" t="s">
        <v>1104</v>
      </c>
      <c r="E38" s="835"/>
      <c r="F38" s="835"/>
      <c r="G38" s="835"/>
      <c r="H38" s="835"/>
      <c r="I38" s="835">
        <v>0</v>
      </c>
      <c r="J38" s="835">
        <v>0</v>
      </c>
      <c r="K38" s="835">
        <v>0</v>
      </c>
      <c r="L38" s="835">
        <v>1</v>
      </c>
      <c r="M38" s="835">
        <v>2</v>
      </c>
      <c r="N38" s="835">
        <v>3</v>
      </c>
      <c r="O38" s="835">
        <v>4</v>
      </c>
    </row>
    <row r="40" spans="1:15">
      <c r="B40" s="588"/>
      <c r="C40" s="588"/>
      <c r="D40" s="588" t="s">
        <v>1140</v>
      </c>
      <c r="E40" s="835">
        <v>0</v>
      </c>
      <c r="F40" s="835">
        <v>0</v>
      </c>
      <c r="G40" s="835">
        <v>268053.05747932172</v>
      </c>
      <c r="H40" s="835">
        <v>268053.05747932172</v>
      </c>
      <c r="I40" s="835">
        <v>268053.05747932172</v>
      </c>
      <c r="J40" s="835">
        <v>268053.05747932172</v>
      </c>
      <c r="K40" s="835">
        <v>268053.05747932172</v>
      </c>
      <c r="L40" s="835">
        <v>268053.05747932172</v>
      </c>
      <c r="M40" s="835">
        <v>268053.05747932172</v>
      </c>
      <c r="N40" s="835">
        <v>268053.05747932172</v>
      </c>
      <c r="O40" s="835">
        <v>268053.05747932172</v>
      </c>
    </row>
    <row r="42" spans="1:15">
      <c r="B42" s="588"/>
      <c r="C42" s="588"/>
      <c r="D42" s="588" t="s">
        <v>1141</v>
      </c>
      <c r="E42" s="835">
        <v>0</v>
      </c>
      <c r="F42" s="835">
        <v>0</v>
      </c>
      <c r="G42" s="835">
        <v>0</v>
      </c>
      <c r="H42" s="835">
        <v>0</v>
      </c>
      <c r="I42" s="835">
        <v>0</v>
      </c>
      <c r="J42" s="835">
        <v>0</v>
      </c>
      <c r="K42" s="835">
        <v>0</v>
      </c>
      <c r="L42" s="835">
        <v>0</v>
      </c>
      <c r="M42" s="835">
        <v>0</v>
      </c>
      <c r="N42" s="835">
        <v>0</v>
      </c>
      <c r="O42" s="835">
        <v>0</v>
      </c>
    </row>
    <row r="44" spans="1:15">
      <c r="B44" s="588"/>
      <c r="C44" s="588"/>
      <c r="D44" s="588" t="s">
        <v>1142</v>
      </c>
      <c r="E44" s="835">
        <v>0</v>
      </c>
      <c r="F44" s="835">
        <v>0</v>
      </c>
      <c r="G44" s="835">
        <v>0</v>
      </c>
      <c r="H44" s="835">
        <v>0</v>
      </c>
      <c r="I44" s="835">
        <v>0</v>
      </c>
      <c r="J44" s="835">
        <v>0</v>
      </c>
      <c r="K44" s="835">
        <v>0</v>
      </c>
      <c r="L44" s="835">
        <v>0</v>
      </c>
      <c r="M44" s="835">
        <v>0</v>
      </c>
      <c r="N44" s="835">
        <v>0</v>
      </c>
      <c r="O44" s="835">
        <v>0</v>
      </c>
    </row>
    <row r="46" spans="1:15">
      <c r="A46" s="527"/>
      <c r="B46" s="527"/>
      <c r="C46" s="527"/>
      <c r="D46" s="591"/>
      <c r="E46" s="527"/>
      <c r="F46" s="527"/>
      <c r="G46" s="527"/>
      <c r="H46" s="527"/>
      <c r="I46" s="527"/>
      <c r="J46" s="527"/>
      <c r="K46" s="527"/>
      <c r="L46" s="527"/>
      <c r="M46" s="527"/>
      <c r="N46" s="527"/>
      <c r="O46" s="527"/>
    </row>
    <row r="47" spans="1:15">
      <c r="E47" s="75">
        <v>2024</v>
      </c>
      <c r="F47" s="75">
        <v>2025</v>
      </c>
      <c r="G47" s="75">
        <v>2026</v>
      </c>
      <c r="H47" s="75">
        <v>2027</v>
      </c>
    </row>
    <row r="48" spans="1:15" ht="21">
      <c r="E48" s="1032" t="s">
        <v>719</v>
      </c>
      <c r="F48" s="1032"/>
      <c r="G48" s="1032"/>
      <c r="H48" s="1032"/>
      <c r="I48" s="1032"/>
      <c r="J48" s="1032"/>
      <c r="K48" s="1032"/>
      <c r="L48" s="1032"/>
    </row>
    <row r="49" spans="1:15">
      <c r="A49" s="3"/>
      <c r="B49" s="588"/>
      <c r="C49" s="588"/>
      <c r="D49" s="588" t="s">
        <v>718</v>
      </c>
      <c r="E49" s="396" t="s">
        <v>1220</v>
      </c>
      <c r="K49" s="396"/>
    </row>
    <row r="50" spans="1:15">
      <c r="D50" t="s">
        <v>717</v>
      </c>
      <c r="E50" s="590">
        <v>1043750</v>
      </c>
      <c r="F50" s="590">
        <v>1048500</v>
      </c>
      <c r="G50" s="590">
        <v>1051250</v>
      </c>
      <c r="H50" s="590">
        <v>1047000</v>
      </c>
      <c r="I50" s="590"/>
      <c r="J50" s="590"/>
      <c r="K50" s="590"/>
      <c r="L50" s="590"/>
      <c r="M50" s="590"/>
      <c r="N50" s="590"/>
      <c r="O50" s="590"/>
    </row>
    <row r="51" spans="1:15">
      <c r="D51" s="5" t="s">
        <v>720</v>
      </c>
      <c r="E51" s="592">
        <v>0.118201</v>
      </c>
    </row>
    <row r="53" spans="1:15">
      <c r="B53" s="588"/>
      <c r="C53" s="588"/>
      <c r="D53" s="588" t="s">
        <v>1147</v>
      </c>
      <c r="E53" s="865">
        <v>0</v>
      </c>
      <c r="F53" s="865">
        <v>0</v>
      </c>
      <c r="G53" s="865">
        <v>0</v>
      </c>
      <c r="H53" s="865">
        <v>0</v>
      </c>
      <c r="I53" s="865">
        <v>0</v>
      </c>
      <c r="J53" s="865">
        <v>0</v>
      </c>
      <c r="K53" s="865">
        <v>0</v>
      </c>
      <c r="L53" s="865">
        <v>0</v>
      </c>
      <c r="M53" s="865">
        <v>0</v>
      </c>
      <c r="N53" s="865">
        <v>0</v>
      </c>
      <c r="O53" s="865">
        <v>0</v>
      </c>
    </row>
    <row r="54" spans="1:15">
      <c r="D54" s="3" t="s">
        <v>1217</v>
      </c>
      <c r="E54" s="837">
        <v>0</v>
      </c>
      <c r="F54" s="837">
        <v>0</v>
      </c>
      <c r="G54" s="837">
        <v>0</v>
      </c>
      <c r="H54" s="837">
        <v>0</v>
      </c>
      <c r="I54" s="837">
        <v>0</v>
      </c>
      <c r="J54" s="837">
        <v>0</v>
      </c>
      <c r="K54" s="837">
        <v>0</v>
      </c>
      <c r="L54" s="837">
        <v>0</v>
      </c>
      <c r="M54" s="837">
        <v>0</v>
      </c>
      <c r="N54" s="837">
        <v>0</v>
      </c>
      <c r="O54" s="837">
        <v>0</v>
      </c>
    </row>
    <row r="55" spans="1:15">
      <c r="D55" s="5" t="s">
        <v>720</v>
      </c>
      <c r="E55" s="592">
        <v>0</v>
      </c>
      <c r="F55" s="592">
        <v>0</v>
      </c>
      <c r="G55" s="592">
        <v>0</v>
      </c>
      <c r="H55" s="592">
        <v>0</v>
      </c>
      <c r="I55" s="592">
        <v>0</v>
      </c>
      <c r="J55" s="592">
        <v>0</v>
      </c>
      <c r="K55" s="592">
        <v>0</v>
      </c>
      <c r="L55" s="592" t="e">
        <v>#DIV/0!</v>
      </c>
      <c r="M55" s="592" t="e">
        <v>#DIV/0!</v>
      </c>
      <c r="N55" s="592" t="e">
        <v>#DIV/0!</v>
      </c>
      <c r="O55" s="592" t="e">
        <v>#DIV/0!</v>
      </c>
    </row>
    <row r="58" spans="1:15">
      <c r="B58" s="588"/>
      <c r="C58" s="588"/>
      <c r="D58" s="588" t="s">
        <v>1147</v>
      </c>
      <c r="E58" s="865">
        <v>0</v>
      </c>
      <c r="F58" s="865">
        <v>0</v>
      </c>
      <c r="G58" s="865">
        <v>0</v>
      </c>
      <c r="H58" s="865">
        <v>0</v>
      </c>
      <c r="I58" s="865">
        <v>0</v>
      </c>
      <c r="J58" s="865">
        <v>0</v>
      </c>
      <c r="K58" s="865">
        <v>0</v>
      </c>
      <c r="L58" s="865">
        <v>0</v>
      </c>
      <c r="M58" s="865">
        <v>0</v>
      </c>
      <c r="N58" s="865">
        <v>0</v>
      </c>
      <c r="O58" s="865">
        <v>0</v>
      </c>
    </row>
    <row r="59" spans="1:15">
      <c r="D59" s="3" t="s">
        <v>1148</v>
      </c>
      <c r="E59" s="837">
        <v>0</v>
      </c>
      <c r="F59" s="837">
        <v>0</v>
      </c>
      <c r="G59" s="837">
        <v>0</v>
      </c>
      <c r="H59" s="837">
        <v>0</v>
      </c>
      <c r="I59" s="837">
        <v>0</v>
      </c>
      <c r="J59" s="837">
        <v>0</v>
      </c>
      <c r="K59" s="837">
        <v>0</v>
      </c>
      <c r="L59" s="837">
        <v>0</v>
      </c>
      <c r="M59" s="837">
        <v>0</v>
      </c>
      <c r="N59" s="837">
        <v>0</v>
      </c>
      <c r="O59" s="837">
        <v>0</v>
      </c>
    </row>
    <row r="60" spans="1:15">
      <c r="D60" s="5" t="s">
        <v>720</v>
      </c>
      <c r="E60" s="592">
        <v>0</v>
      </c>
      <c r="F60" s="592">
        <v>0</v>
      </c>
      <c r="G60" s="592">
        <v>0</v>
      </c>
      <c r="H60" s="592">
        <v>0</v>
      </c>
      <c r="I60" s="592">
        <v>0</v>
      </c>
      <c r="J60" s="592">
        <v>0</v>
      </c>
      <c r="K60" s="592">
        <v>0</v>
      </c>
      <c r="L60" s="592" t="e">
        <v>#DIV/0!</v>
      </c>
      <c r="M60" s="592" t="e">
        <v>#DIV/0!</v>
      </c>
      <c r="N60" s="592" t="e">
        <v>#DIV/0!</v>
      </c>
      <c r="O60" s="592" t="e">
        <v>#DIV/0!</v>
      </c>
    </row>
    <row r="63" spans="1:15">
      <c r="B63" s="588"/>
      <c r="C63" s="588"/>
      <c r="D63" s="588" t="s">
        <v>1147</v>
      </c>
      <c r="E63" s="865">
        <v>0</v>
      </c>
      <c r="F63" s="865">
        <v>0</v>
      </c>
      <c r="G63" s="865">
        <v>0</v>
      </c>
      <c r="H63" s="865">
        <v>0</v>
      </c>
      <c r="I63" s="865">
        <v>0</v>
      </c>
      <c r="J63" s="865">
        <v>0</v>
      </c>
      <c r="K63" s="865">
        <v>0</v>
      </c>
      <c r="L63" s="865">
        <v>0</v>
      </c>
      <c r="M63" s="865">
        <v>0</v>
      </c>
      <c r="N63" s="865">
        <v>0</v>
      </c>
      <c r="O63" s="865">
        <v>0</v>
      </c>
    </row>
    <row r="64" spans="1:15">
      <c r="D64" s="3" t="s">
        <v>1218</v>
      </c>
      <c r="E64" s="837">
        <v>0</v>
      </c>
      <c r="F64" s="837">
        <v>0</v>
      </c>
      <c r="G64" s="837">
        <v>0</v>
      </c>
      <c r="H64" s="837">
        <v>0</v>
      </c>
      <c r="I64" s="837">
        <v>0</v>
      </c>
      <c r="J64" s="837">
        <v>0</v>
      </c>
      <c r="K64" s="837">
        <v>0</v>
      </c>
      <c r="L64" s="837">
        <v>0</v>
      </c>
      <c r="M64" s="837">
        <v>0</v>
      </c>
      <c r="N64" s="837">
        <v>0</v>
      </c>
      <c r="O64" s="837">
        <v>0</v>
      </c>
    </row>
    <row r="65" spans="4:15">
      <c r="D65" s="5" t="s">
        <v>720</v>
      </c>
      <c r="E65" s="592">
        <v>0</v>
      </c>
      <c r="F65" s="592">
        <v>0</v>
      </c>
      <c r="G65" s="592">
        <v>0</v>
      </c>
      <c r="H65" s="592">
        <v>0</v>
      </c>
      <c r="I65" s="592">
        <v>0</v>
      </c>
      <c r="J65" s="592">
        <v>0</v>
      </c>
      <c r="K65" s="592">
        <v>0</v>
      </c>
      <c r="L65" s="592" t="e">
        <v>#DIV/0!</v>
      </c>
      <c r="M65" s="592" t="e">
        <v>#DIV/0!</v>
      </c>
      <c r="N65" s="592" t="e">
        <v>#DIV/0!</v>
      </c>
      <c r="O65" s="592" t="e">
        <v>#DIV/0!</v>
      </c>
    </row>
  </sheetData>
  <mergeCells count="1">
    <mergeCell ref="E2:K2"/>
  </mergeCells>
  <hyperlinks>
    <hyperlink ref="A8" r:id="rId1" xr:uid="{00000000-0004-0000-1900-000000000000}"/>
  </hyperlinks>
  <pageMargins left="0.7" right="0.7" top="0.75" bottom="0.75" header="0.3" footer="0.3"/>
  <pageSetup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249977111117893"/>
    <pageSetUpPr fitToPage="1"/>
  </sheetPr>
  <dimension ref="A1:S77"/>
  <sheetViews>
    <sheetView showGridLines="0" topLeftCell="A10" zoomScale="73" zoomScaleNormal="73" zoomScaleSheetLayoutView="85" workbookViewId="0"/>
  </sheetViews>
  <sheetFormatPr defaultColWidth="9.125" defaultRowHeight="15.75"/>
  <cols>
    <col min="1" max="1" width="9.625" bestFit="1" customWidth="1"/>
    <col min="6" max="6" width="6.625" customWidth="1"/>
    <col min="7" max="7" width="7.125" customWidth="1"/>
    <col min="8" max="8" width="21.625" customWidth="1"/>
    <col min="9" max="9" width="11" customWidth="1"/>
    <col min="10" max="10" width="13.625" customWidth="1"/>
    <col min="11" max="11" width="17.625" customWidth="1"/>
    <col min="12" max="12" width="12.625" customWidth="1"/>
    <col min="13" max="13" width="13.125" customWidth="1"/>
    <col min="14" max="14" width="12.625" customWidth="1"/>
    <col min="15" max="15" width="13.5" customWidth="1"/>
    <col min="16" max="16" width="14.125" customWidth="1"/>
    <col min="17" max="17" width="15" customWidth="1"/>
    <col min="18" max="18" width="13.625" bestFit="1" customWidth="1"/>
    <col min="19" max="19" width="12.625" bestFit="1" customWidth="1"/>
  </cols>
  <sheetData>
    <row r="1" spans="1:17" ht="23.25">
      <c r="A1" s="577" t="s">
        <v>743</v>
      </c>
    </row>
    <row r="2" spans="1:17" ht="23.25">
      <c r="A2" s="593"/>
      <c r="Q2" s="577"/>
    </row>
    <row r="3" spans="1:17" ht="33.75">
      <c r="K3" s="1150" t="s">
        <v>721</v>
      </c>
      <c r="L3" s="1151"/>
      <c r="M3" s="1151"/>
      <c r="N3" s="1151"/>
      <c r="O3" s="1151"/>
      <c r="P3" s="1151"/>
      <c r="Q3" s="1152"/>
    </row>
    <row r="4" spans="1:17" ht="47.25">
      <c r="K4" s="233" t="s">
        <v>1122</v>
      </c>
      <c r="L4" s="809">
        <v>336</v>
      </c>
      <c r="M4" s="233" t="s">
        <v>1110</v>
      </c>
      <c r="N4" s="810">
        <v>1</v>
      </c>
      <c r="O4" s="811">
        <v>336</v>
      </c>
      <c r="P4" s="233" t="s">
        <v>1112</v>
      </c>
      <c r="Q4" s="811">
        <v>696</v>
      </c>
    </row>
    <row r="5" spans="1:17" ht="56.25" customHeight="1">
      <c r="A5" s="594"/>
      <c r="K5" s="233" t="s">
        <v>1121</v>
      </c>
      <c r="L5" s="802">
        <v>360</v>
      </c>
      <c r="M5" s="233" t="s">
        <v>1110</v>
      </c>
      <c r="N5" s="803">
        <v>1</v>
      </c>
      <c r="O5" s="804">
        <v>360</v>
      </c>
      <c r="P5" s="233" t="s">
        <v>1113</v>
      </c>
      <c r="Q5" s="805">
        <v>50</v>
      </c>
    </row>
    <row r="6" spans="1:17" ht="12.75" customHeight="1">
      <c r="A6" s="594"/>
    </row>
    <row r="7" spans="1:17" ht="18.75">
      <c r="B7" s="15"/>
      <c r="C7" s="15"/>
      <c r="D7" s="15"/>
      <c r="E7" s="15"/>
      <c r="F7" s="595"/>
      <c r="G7" s="596"/>
      <c r="H7" s="15"/>
      <c r="I7" s="15"/>
      <c r="J7" s="15"/>
    </row>
    <row r="8" spans="1:17" ht="25.35" customHeight="1">
      <c r="B8" s="15"/>
      <c r="C8" s="15"/>
      <c r="D8" s="15"/>
      <c r="E8" s="15"/>
      <c r="F8" s="596"/>
      <c r="G8" s="596"/>
      <c r="H8" s="15"/>
      <c r="I8" s="15"/>
      <c r="J8" s="15"/>
      <c r="K8" s="1153" t="s">
        <v>1130</v>
      </c>
      <c r="L8" s="1154"/>
      <c r="N8" s="233" t="s">
        <v>1114</v>
      </c>
      <c r="O8" s="806">
        <v>34800</v>
      </c>
    </row>
    <row r="9" spans="1:17" ht="29.25" customHeight="1">
      <c r="B9" s="15"/>
      <c r="C9" s="15"/>
      <c r="D9" s="15"/>
      <c r="E9" s="15"/>
      <c r="F9" s="15"/>
      <c r="G9" s="15"/>
      <c r="H9" s="15"/>
      <c r="I9" s="15"/>
      <c r="J9" s="15"/>
      <c r="K9" s="808" t="s">
        <v>571</v>
      </c>
      <c r="L9" s="813">
        <v>0</v>
      </c>
      <c r="M9" s="233"/>
      <c r="N9" s="233" t="s">
        <v>1115</v>
      </c>
      <c r="O9" s="812">
        <v>4</v>
      </c>
    </row>
    <row r="10" spans="1:17" ht="23.25">
      <c r="B10" s="15"/>
      <c r="C10" s="15"/>
      <c r="D10" s="15"/>
      <c r="E10" s="15"/>
      <c r="K10" s="808" t="s">
        <v>572</v>
      </c>
      <c r="L10" s="807">
        <v>0</v>
      </c>
    </row>
    <row r="11" spans="1:17" ht="3.75" customHeight="1">
      <c r="B11" s="15"/>
      <c r="C11" s="15"/>
      <c r="D11" s="15"/>
      <c r="E11" s="15"/>
    </row>
    <row r="12" spans="1:17">
      <c r="B12" s="27"/>
      <c r="C12" s="39"/>
      <c r="D12" s="39"/>
      <c r="E12" s="39"/>
      <c r="F12" s="39"/>
      <c r="G12" s="39"/>
      <c r="H12" s="15"/>
      <c r="I12" s="15"/>
      <c r="J12" s="15"/>
      <c r="K12" s="15"/>
      <c r="L12" s="37"/>
      <c r="M12" s="37"/>
      <c r="N12" s="37"/>
      <c r="O12" s="37"/>
      <c r="P12" s="27"/>
      <c r="Q12" s="27"/>
    </row>
    <row r="13" spans="1:17">
      <c r="B13" s="27"/>
      <c r="C13" s="27"/>
      <c r="D13" s="27"/>
      <c r="E13" s="27"/>
      <c r="F13" s="27"/>
      <c r="G13" s="27"/>
      <c r="H13" s="15"/>
      <c r="I13" s="15"/>
      <c r="J13" s="15"/>
      <c r="K13" s="612">
        <v>2024</v>
      </c>
      <c r="L13" s="109">
        <v>2025</v>
      </c>
      <c r="M13" s="109">
        <v>2026</v>
      </c>
      <c r="N13" s="109">
        <v>2027</v>
      </c>
      <c r="O13" s="109">
        <v>2028</v>
      </c>
      <c r="P13" s="109">
        <v>2029</v>
      </c>
      <c r="Q13" s="109">
        <v>2030</v>
      </c>
    </row>
    <row r="14" spans="1:17">
      <c r="B14" s="27"/>
      <c r="C14" s="27"/>
      <c r="D14" s="27"/>
      <c r="E14" s="27"/>
      <c r="F14" s="27"/>
      <c r="G14" s="27"/>
      <c r="H14" s="15"/>
      <c r="I14" s="15"/>
      <c r="J14" s="15"/>
      <c r="K14" s="27"/>
      <c r="L14" s="27"/>
      <c r="M14" s="27"/>
      <c r="N14" s="27"/>
      <c r="O14" s="27"/>
      <c r="P14" s="27"/>
      <c r="Q14" s="27"/>
    </row>
    <row r="15" spans="1:17">
      <c r="B15" s="27"/>
      <c r="C15" s="27"/>
      <c r="D15" s="27"/>
      <c r="E15" s="27"/>
      <c r="F15" s="27"/>
      <c r="G15" s="27"/>
      <c r="I15" s="15"/>
      <c r="J15" s="15"/>
      <c r="K15" s="41" t="s">
        <v>727</v>
      </c>
      <c r="L15" s="27"/>
      <c r="M15" s="27"/>
      <c r="N15" s="27"/>
      <c r="O15" s="27"/>
      <c r="P15" s="27"/>
      <c r="Q15" s="27"/>
    </row>
    <row r="16" spans="1:17">
      <c r="B16" s="27"/>
      <c r="C16" s="27"/>
      <c r="D16" s="27"/>
      <c r="E16" s="27"/>
      <c r="F16" s="27"/>
      <c r="G16" s="27"/>
      <c r="I16" s="16"/>
      <c r="J16" s="16"/>
      <c r="K16" s="597">
        <v>150000</v>
      </c>
      <c r="L16" s="42">
        <v>160800</v>
      </c>
      <c r="M16" s="42">
        <v>172248</v>
      </c>
      <c r="N16" s="42">
        <v>184382.88</v>
      </c>
      <c r="O16" s="42">
        <v>197124.50400000002</v>
      </c>
      <c r="P16" s="42">
        <v>210411.39233692703</v>
      </c>
      <c r="Q16" s="42">
        <v>224163.32176564648</v>
      </c>
    </row>
    <row r="17" spans="2:19">
      <c r="B17" s="37"/>
      <c r="C17" s="37"/>
      <c r="D17" s="37"/>
      <c r="E17" s="27"/>
      <c r="F17" s="27"/>
      <c r="G17" s="27"/>
      <c r="H17" s="27"/>
      <c r="I17" s="27"/>
      <c r="J17" s="27"/>
      <c r="K17" s="37"/>
      <c r="L17" s="37"/>
      <c r="M17" s="37"/>
      <c r="N17" s="37"/>
      <c r="O17" s="37"/>
      <c r="P17" s="27"/>
      <c r="Q17" s="27"/>
    </row>
    <row r="18" spans="2:19">
      <c r="B18" s="37"/>
      <c r="C18" s="37"/>
      <c r="D18" s="37"/>
      <c r="E18" s="27"/>
      <c r="F18" s="27"/>
      <c r="G18" s="27"/>
      <c r="H18" s="27"/>
      <c r="I18" s="27"/>
      <c r="J18" s="27"/>
      <c r="K18" s="41" t="s">
        <v>164</v>
      </c>
      <c r="L18" s="598"/>
      <c r="M18" s="598"/>
      <c r="N18" s="598"/>
      <c r="O18" s="598"/>
      <c r="P18" s="598"/>
      <c r="Q18" s="598"/>
    </row>
    <row r="19" spans="2:19" ht="18.75">
      <c r="B19" s="37"/>
      <c r="C19" s="37"/>
      <c r="D19" s="37"/>
      <c r="E19" s="27"/>
      <c r="F19" s="27"/>
      <c r="G19" s="27"/>
      <c r="H19" s="27"/>
      <c r="J19" t="s">
        <v>1123</v>
      </c>
      <c r="K19" s="101"/>
      <c r="L19" s="101"/>
      <c r="M19" s="101"/>
      <c r="N19" s="101"/>
      <c r="O19" s="101"/>
      <c r="P19" s="101"/>
      <c r="Q19" s="101"/>
      <c r="S19" s="681" t="s">
        <v>768</v>
      </c>
    </row>
    <row r="20" spans="2:19">
      <c r="B20" s="37"/>
      <c r="C20" s="37"/>
      <c r="D20" s="37"/>
      <c r="E20" s="27"/>
      <c r="F20" s="27"/>
      <c r="G20" s="27"/>
      <c r="K20" s="598"/>
      <c r="L20" s="839">
        <v>0.06</v>
      </c>
      <c r="M20" s="839">
        <v>0.06</v>
      </c>
      <c r="N20" s="839">
        <v>0.05</v>
      </c>
      <c r="O20" s="839">
        <v>4.279394345077045E-2</v>
      </c>
      <c r="P20" s="839">
        <v>3.5000000000000003E-2</v>
      </c>
      <c r="Q20" s="839">
        <v>3.5000000000000003E-2</v>
      </c>
    </row>
    <row r="21" spans="2:19">
      <c r="B21" s="578" t="s">
        <v>25</v>
      </c>
      <c r="C21" s="37"/>
      <c r="D21" s="37"/>
      <c r="E21" s="27"/>
      <c r="F21" s="27"/>
      <c r="G21" s="27"/>
      <c r="H21" s="27"/>
      <c r="I21" s="15"/>
      <c r="J21" s="15" t="s">
        <v>1124</v>
      </c>
      <c r="K21" s="599">
        <v>150000</v>
      </c>
      <c r="L21" s="600">
        <v>159000</v>
      </c>
      <c r="M21" s="600">
        <v>168540</v>
      </c>
      <c r="N21" s="600">
        <v>176967</v>
      </c>
      <c r="O21" s="600">
        <v>184540.11579065249</v>
      </c>
      <c r="P21" s="600">
        <v>190999.01984332531</v>
      </c>
      <c r="Q21" s="600">
        <v>197683.98553784168</v>
      </c>
    </row>
    <row r="22" spans="2:19">
      <c r="B22" s="578" t="s">
        <v>3</v>
      </c>
      <c r="C22" s="37"/>
      <c r="D22" s="37"/>
      <c r="E22" s="27"/>
      <c r="F22" s="27"/>
      <c r="G22" s="27"/>
      <c r="J22" t="s">
        <v>802</v>
      </c>
      <c r="K22" s="42">
        <v>150000</v>
      </c>
      <c r="L22" s="42">
        <v>159000</v>
      </c>
      <c r="M22" s="42">
        <v>168540</v>
      </c>
      <c r="N22" s="42">
        <v>176967</v>
      </c>
      <c r="O22" s="42">
        <v>184540.11579065249</v>
      </c>
      <c r="P22" s="42">
        <v>190999.01984332531</v>
      </c>
      <c r="Q22" s="42">
        <v>197683.98553784168</v>
      </c>
    </row>
    <row r="23" spans="2:19">
      <c r="B23" s="579" t="s">
        <v>540</v>
      </c>
      <c r="C23" s="37"/>
      <c r="D23" s="27"/>
      <c r="E23" s="27"/>
      <c r="F23" s="27"/>
      <c r="G23" s="27"/>
      <c r="H23" s="27"/>
      <c r="I23" s="27"/>
      <c r="J23" s="27"/>
      <c r="K23" s="606">
        <v>8</v>
      </c>
      <c r="L23" s="606">
        <v>9</v>
      </c>
      <c r="M23" s="606">
        <v>10</v>
      </c>
      <c r="N23" s="606">
        <v>11</v>
      </c>
      <c r="O23" s="606">
        <v>12</v>
      </c>
      <c r="P23" s="606">
        <v>13</v>
      </c>
      <c r="Q23" s="606">
        <v>14</v>
      </c>
    </row>
    <row r="24" spans="2:19" ht="23.25">
      <c r="B24" s="120" t="s">
        <v>541</v>
      </c>
      <c r="C24" s="37"/>
      <c r="D24" s="27"/>
      <c r="E24" s="27"/>
      <c r="F24" s="27"/>
      <c r="G24" s="27"/>
      <c r="I24" s="15"/>
      <c r="J24" s="15"/>
      <c r="K24" s="1149" t="s">
        <v>723</v>
      </c>
      <c r="L24" s="1149"/>
      <c r="M24" s="1149"/>
      <c r="N24" s="1149"/>
      <c r="O24" s="1149"/>
      <c r="P24" s="1149"/>
      <c r="Q24" s="1149"/>
    </row>
    <row r="25" spans="2:19" ht="21">
      <c r="B25" s="580" t="s">
        <v>468</v>
      </c>
      <c r="C25" s="120"/>
      <c r="D25" s="27"/>
      <c r="E25" s="27"/>
      <c r="F25" s="27"/>
      <c r="G25" s="39"/>
      <c r="J25" s="367" t="s">
        <v>728</v>
      </c>
      <c r="K25" s="3" t="s">
        <v>724</v>
      </c>
      <c r="L25" s="607">
        <v>0.06</v>
      </c>
      <c r="M25" s="607">
        <v>0.06</v>
      </c>
      <c r="N25" s="607">
        <v>0.05</v>
      </c>
      <c r="O25" s="607">
        <v>4.279394345077045E-2</v>
      </c>
      <c r="P25" s="607">
        <v>3.5000000000000003E-2</v>
      </c>
      <c r="Q25" s="607">
        <v>3.5000000000000003E-2</v>
      </c>
      <c r="S25" s="681" t="s">
        <v>768</v>
      </c>
    </row>
    <row r="26" spans="2:19" ht="21">
      <c r="C26" s="601"/>
      <c r="D26" s="27"/>
      <c r="E26" s="27"/>
      <c r="F26" s="27"/>
      <c r="H26" s="110"/>
      <c r="I26" s="110"/>
      <c r="J26" s="110"/>
      <c r="K26" s="613">
        <v>2024</v>
      </c>
      <c r="L26" s="608">
        <v>2025</v>
      </c>
      <c r="M26" s="608">
        <v>2026</v>
      </c>
      <c r="N26" s="608">
        <v>2027</v>
      </c>
      <c r="O26" s="608">
        <v>2028</v>
      </c>
      <c r="P26" s="608">
        <v>2029</v>
      </c>
      <c r="Q26" s="608">
        <v>2030</v>
      </c>
    </row>
    <row r="27" spans="2:19" ht="18.75">
      <c r="D27" s="27"/>
      <c r="E27" s="27"/>
      <c r="F27" s="27"/>
      <c r="I27" s="822"/>
      <c r="J27" s="820" t="s">
        <v>725</v>
      </c>
      <c r="K27" s="377">
        <v>4</v>
      </c>
      <c r="L27" s="377">
        <v>4</v>
      </c>
      <c r="M27" s="377">
        <v>4</v>
      </c>
      <c r="N27" s="377">
        <v>4</v>
      </c>
      <c r="O27" s="377">
        <v>4</v>
      </c>
      <c r="P27" s="377">
        <v>4</v>
      </c>
      <c r="Q27" s="377">
        <v>4</v>
      </c>
    </row>
    <row r="28" spans="2:19" ht="18.75">
      <c r="D28" s="37"/>
      <c r="E28" s="27"/>
      <c r="F28" s="27"/>
      <c r="I28" s="822"/>
      <c r="J28" s="820" t="s">
        <v>722</v>
      </c>
      <c r="K28" s="609">
        <v>34800</v>
      </c>
      <c r="L28" s="610">
        <v>36888</v>
      </c>
      <c r="M28" s="610">
        <v>39101.279999999999</v>
      </c>
      <c r="N28" s="610">
        <v>41056.343999999997</v>
      </c>
      <c r="O28" s="610">
        <v>42813.306863431375</v>
      </c>
      <c r="P28" s="610">
        <v>44311.772603651472</v>
      </c>
      <c r="Q28" s="610">
        <v>45862.68464477927</v>
      </c>
    </row>
    <row r="29" spans="2:19" ht="21">
      <c r="D29" s="37"/>
      <c r="E29" s="27"/>
      <c r="F29" s="27"/>
      <c r="I29" s="823"/>
      <c r="J29" s="821" t="s">
        <v>726</v>
      </c>
      <c r="K29" s="611">
        <v>139200</v>
      </c>
      <c r="L29" s="611">
        <v>147552</v>
      </c>
      <c r="M29" s="611">
        <v>156405.12</v>
      </c>
      <c r="N29" s="611">
        <v>164225.37599999999</v>
      </c>
      <c r="O29" s="611">
        <v>171253.2274537255</v>
      </c>
      <c r="P29" s="611">
        <v>177247.09041460589</v>
      </c>
      <c r="Q29" s="611">
        <v>183450.73857911708</v>
      </c>
    </row>
    <row r="30" spans="2:19" ht="21">
      <c r="C30" s="603"/>
      <c r="D30" s="37"/>
      <c r="E30" s="27"/>
      <c r="F30" s="27"/>
    </row>
    <row r="31" spans="2:19">
      <c r="B31" s="37"/>
      <c r="C31" s="27"/>
      <c r="D31" s="37"/>
      <c r="E31" s="27"/>
      <c r="F31" s="27"/>
      <c r="K31" s="41" t="s">
        <v>33</v>
      </c>
      <c r="L31" s="602"/>
      <c r="M31" s="602"/>
      <c r="N31" s="602"/>
      <c r="O31" s="602"/>
      <c r="P31" s="602"/>
      <c r="Q31" s="602"/>
    </row>
    <row r="32" spans="2:19">
      <c r="B32" s="37"/>
      <c r="C32" s="605"/>
      <c r="D32" s="37"/>
      <c r="E32" s="39"/>
      <c r="F32" s="39"/>
      <c r="K32" s="604">
        <v>160800</v>
      </c>
      <c r="L32" s="604">
        <v>172248</v>
      </c>
      <c r="M32" s="604">
        <v>184382.88</v>
      </c>
      <c r="N32" s="604">
        <v>197124.50400000002</v>
      </c>
      <c r="O32" s="604">
        <v>210411.39233692703</v>
      </c>
      <c r="P32" s="604">
        <v>224163.32176564648</v>
      </c>
      <c r="Q32" s="604">
        <v>238396.56872437106</v>
      </c>
    </row>
    <row r="33" spans="2:5">
      <c r="B33" s="27"/>
      <c r="C33" s="50"/>
      <c r="D33" s="50"/>
      <c r="E33" s="50"/>
    </row>
    <row r="34" spans="2:5">
      <c r="B34" s="27"/>
      <c r="C34" s="50"/>
      <c r="D34" s="50"/>
      <c r="E34" s="50"/>
    </row>
    <row r="35" spans="2:5" ht="21.75" customHeight="1"/>
    <row r="36" spans="2:5" ht="21.75" customHeight="1"/>
    <row r="37" spans="2:5" ht="21.75" customHeight="1"/>
    <row r="44" spans="2:5" ht="15" customHeight="1"/>
    <row r="45" spans="2:5" ht="15" customHeight="1"/>
    <row r="46" spans="2:5" ht="15" customHeight="1"/>
    <row r="47" spans="2:5" ht="15" customHeight="1"/>
    <row r="48" spans="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sheetData>
  <mergeCells count="3">
    <mergeCell ref="K24:Q24"/>
    <mergeCell ref="K3:Q3"/>
    <mergeCell ref="K8:L8"/>
  </mergeCells>
  <hyperlinks>
    <hyperlink ref="B24" r:id="rId1" xr:uid="{00000000-0004-0000-1A00-000000000000}"/>
  </hyperlinks>
  <pageMargins left="0.7" right="0.7" top="0.75" bottom="0.75" header="0.3" footer="0.3"/>
  <pageSetup scale="67" fitToHeight="0" orientation="landscape" r:id="rId2"/>
  <headerFooter>
    <oddFooter>&amp;C&amp;P</oddFooter>
  </headerFooter>
  <rowBreaks count="1" manualBreakCount="1">
    <brk id="38" max="10" man="1"/>
  </rowBreak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C00000"/>
    <pageSetUpPr fitToPage="1"/>
  </sheetPr>
  <dimension ref="A1:M21"/>
  <sheetViews>
    <sheetView view="pageBreakPreview" zoomScale="60" zoomScaleNormal="85" workbookViewId="0">
      <selection activeCell="V20" sqref="V20"/>
    </sheetView>
  </sheetViews>
  <sheetFormatPr defaultRowHeight="15.75"/>
  <sheetData>
    <row r="1" spans="1:13" ht="26.25">
      <c r="A1" s="108" t="str">
        <f>COVER!B10&amp;" "&amp;COVER!B11</f>
        <v xml:space="preserve">Olympia-Tumwater Regional Fire Authority </v>
      </c>
      <c r="B1" s="68"/>
      <c r="C1" s="68"/>
      <c r="D1" s="68"/>
      <c r="E1" s="68"/>
      <c r="F1" s="2"/>
      <c r="G1" s="2"/>
      <c r="H1" s="2"/>
      <c r="I1" s="2"/>
      <c r="J1" s="68"/>
      <c r="K1" s="2"/>
      <c r="L1" s="2"/>
      <c r="M1" s="153" t="s">
        <v>206</v>
      </c>
    </row>
    <row r="2" spans="1:13" ht="21">
      <c r="G2" s="15"/>
      <c r="H2" s="15"/>
      <c r="I2" s="97"/>
      <c r="J2" s="15"/>
    </row>
    <row r="3" spans="1:13" ht="21">
      <c r="G3" s="15"/>
      <c r="H3" s="15"/>
      <c r="I3" s="97"/>
      <c r="J3" s="15"/>
    </row>
    <row r="4" spans="1:13" ht="21">
      <c r="A4" s="15"/>
      <c r="B4" s="15"/>
      <c r="C4" s="15"/>
      <c r="D4" s="15"/>
      <c r="E4" s="15"/>
      <c r="F4" s="15"/>
      <c r="G4" s="15"/>
      <c r="H4" s="15"/>
      <c r="I4" s="97"/>
      <c r="J4" s="15"/>
    </row>
    <row r="5" spans="1:13" ht="21">
      <c r="D5" s="15"/>
      <c r="E5" s="15"/>
      <c r="F5" s="15"/>
      <c r="G5" s="15"/>
      <c r="H5" s="15"/>
      <c r="I5" s="97"/>
      <c r="J5" s="15"/>
    </row>
    <row r="6" spans="1:13" ht="21">
      <c r="D6" s="15"/>
      <c r="E6" s="15"/>
      <c r="F6" s="15"/>
      <c r="G6" s="15"/>
      <c r="H6" s="15"/>
      <c r="I6" s="97"/>
      <c r="J6" s="15"/>
    </row>
    <row r="8" spans="1:13">
      <c r="B8" s="1122" t="s">
        <v>50</v>
      </c>
      <c r="C8" s="1123"/>
      <c r="D8" s="1124"/>
    </row>
    <row r="9" spans="1:13" ht="15.75" customHeight="1">
      <c r="B9" s="1128" t="s">
        <v>543</v>
      </c>
      <c r="C9" s="1128"/>
      <c r="D9" s="1128"/>
      <c r="E9" s="1128"/>
      <c r="F9" s="1128"/>
      <c r="G9" s="1128"/>
      <c r="H9" s="1128"/>
      <c r="I9" s="1128"/>
      <c r="J9" s="1128"/>
      <c r="K9" s="1128"/>
      <c r="L9" s="1128"/>
      <c r="M9" s="1128"/>
    </row>
    <row r="10" spans="1:13">
      <c r="B10" s="1128"/>
      <c r="C10" s="1128"/>
      <c r="D10" s="1128"/>
      <c r="E10" s="1128"/>
      <c r="F10" s="1128"/>
      <c r="G10" s="1128"/>
      <c r="H10" s="1128"/>
      <c r="I10" s="1128"/>
      <c r="J10" s="1128"/>
      <c r="K10" s="1128"/>
      <c r="L10" s="1128"/>
      <c r="M10" s="1128"/>
    </row>
    <row r="11" spans="1:13">
      <c r="B11" s="1128"/>
      <c r="C11" s="1128"/>
      <c r="D11" s="1128"/>
      <c r="E11" s="1128"/>
      <c r="F11" s="1128"/>
      <c r="G11" s="1128"/>
      <c r="H11" s="1128"/>
      <c r="I11" s="1128"/>
      <c r="J11" s="1128"/>
      <c r="K11" s="1128"/>
      <c r="L11" s="1128"/>
      <c r="M11" s="1128"/>
    </row>
    <row r="12" spans="1:13">
      <c r="B12" s="1128"/>
      <c r="C12" s="1128"/>
      <c r="D12" s="1128"/>
      <c r="E12" s="1128"/>
      <c r="F12" s="1128"/>
      <c r="G12" s="1128"/>
      <c r="H12" s="1128"/>
      <c r="I12" s="1128"/>
      <c r="J12" s="1128"/>
      <c r="K12" s="1128"/>
      <c r="L12" s="1128"/>
      <c r="M12" s="1128"/>
    </row>
    <row r="13" spans="1:13">
      <c r="B13" s="1128"/>
      <c r="C13" s="1128"/>
      <c r="D13" s="1128"/>
      <c r="E13" s="1128"/>
      <c r="F13" s="1128"/>
      <c r="G13" s="1128"/>
      <c r="H13" s="1128"/>
      <c r="I13" s="1128"/>
      <c r="J13" s="1128"/>
      <c r="K13" s="1128"/>
      <c r="L13" s="1128"/>
      <c r="M13" s="1128"/>
    </row>
    <row r="14" spans="1:13">
      <c r="B14" s="1128"/>
      <c r="C14" s="1128"/>
      <c r="D14" s="1128"/>
      <c r="E14" s="1128"/>
      <c r="F14" s="1128"/>
      <c r="G14" s="1128"/>
      <c r="H14" s="1128"/>
      <c r="I14" s="1128"/>
      <c r="J14" s="1128"/>
      <c r="K14" s="1128"/>
      <c r="L14" s="1128"/>
      <c r="M14" s="1128"/>
    </row>
    <row r="15" spans="1:13">
      <c r="B15" s="1128"/>
      <c r="C15" s="1128"/>
      <c r="D15" s="1128"/>
      <c r="E15" s="1128"/>
      <c r="F15" s="1128"/>
      <c r="G15" s="1128"/>
      <c r="H15" s="1128"/>
      <c r="I15" s="1128"/>
      <c r="J15" s="1128"/>
      <c r="K15" s="1128"/>
      <c r="L15" s="1128"/>
      <c r="M15" s="1128"/>
    </row>
    <row r="16" spans="1:13">
      <c r="B16" s="1128"/>
      <c r="C16" s="1128"/>
      <c r="D16" s="1128"/>
      <c r="E16" s="1128"/>
      <c r="F16" s="1128"/>
      <c r="G16" s="1128"/>
      <c r="H16" s="1128"/>
      <c r="I16" s="1128"/>
      <c r="J16" s="1128"/>
      <c r="K16" s="1128"/>
      <c r="L16" s="1128"/>
      <c r="M16" s="1128"/>
    </row>
    <row r="17" spans="2:13">
      <c r="B17" s="1128"/>
      <c r="C17" s="1128"/>
      <c r="D17" s="1128"/>
      <c r="E17" s="1128"/>
      <c r="F17" s="1128"/>
      <c r="G17" s="1128"/>
      <c r="H17" s="1128"/>
      <c r="I17" s="1128"/>
      <c r="J17" s="1128"/>
      <c r="K17" s="1128"/>
      <c r="L17" s="1128"/>
      <c r="M17" s="1128"/>
    </row>
    <row r="19" spans="2:13" ht="15.75" customHeight="1">
      <c r="B19" s="1128" t="s">
        <v>497</v>
      </c>
      <c r="C19" s="1128"/>
      <c r="D19" s="1128"/>
      <c r="E19" s="1128"/>
      <c r="F19" s="1128"/>
      <c r="G19" s="1128"/>
      <c r="H19" s="1128"/>
      <c r="I19" s="1128"/>
      <c r="J19" s="1128"/>
      <c r="K19" s="1128"/>
      <c r="L19" s="1128"/>
      <c r="M19" s="1128"/>
    </row>
    <row r="20" spans="2:13">
      <c r="B20" s="1128"/>
      <c r="C20" s="1128"/>
      <c r="D20" s="1128"/>
      <c r="E20" s="1128"/>
      <c r="F20" s="1128"/>
      <c r="G20" s="1128"/>
      <c r="H20" s="1128"/>
      <c r="I20" s="1128"/>
      <c r="J20" s="1128"/>
      <c r="K20" s="1128"/>
      <c r="L20" s="1128"/>
      <c r="M20" s="1128"/>
    </row>
    <row r="21" spans="2:13">
      <c r="B21" s="1128"/>
      <c r="C21" s="1128"/>
      <c r="D21" s="1128"/>
      <c r="E21" s="1128"/>
      <c r="F21" s="1128"/>
      <c r="G21" s="1128"/>
      <c r="H21" s="1128"/>
      <c r="I21" s="1128"/>
      <c r="J21" s="1128"/>
      <c r="K21" s="1128"/>
      <c r="L21" s="1128"/>
      <c r="M21" s="1128"/>
    </row>
  </sheetData>
  <mergeCells count="3">
    <mergeCell ref="B8:D8"/>
    <mergeCell ref="B19:M21"/>
    <mergeCell ref="B9:M17"/>
  </mergeCells>
  <pageMargins left="0.7" right="0.7" top="0.75" bottom="0.75" header="0.3" footer="0.3"/>
  <pageSetup scale="71" fitToHeight="0" orientation="portrait" r:id="rId1"/>
  <headerFooter>
    <oddFooter>&amp;C&amp;P</oddFooter>
  </headerFooter>
  <rowBreaks count="1" manualBreakCount="1">
    <brk id="31" max="12"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1" tint="4.9989318521683403E-2"/>
    <pageSetUpPr fitToPage="1"/>
  </sheetPr>
  <dimension ref="A1:AV129"/>
  <sheetViews>
    <sheetView topLeftCell="A3" zoomScale="50" zoomScaleNormal="50" workbookViewId="0">
      <selection activeCell="L12" sqref="L12"/>
    </sheetView>
  </sheetViews>
  <sheetFormatPr defaultRowHeight="15.75"/>
  <cols>
    <col min="1" max="1" width="12.625" customWidth="1"/>
    <col min="2" max="2" width="34" customWidth="1"/>
    <col min="3" max="3" width="22.125" customWidth="1"/>
    <col min="4" max="4" width="18.625" customWidth="1"/>
    <col min="5" max="5" width="21.125" customWidth="1"/>
    <col min="6" max="6" width="15.125" bestFit="1" customWidth="1"/>
    <col min="7" max="7" width="18.5" bestFit="1" customWidth="1"/>
    <col min="8" max="8" width="15.5" customWidth="1"/>
    <col min="9" max="10" width="14.625" customWidth="1"/>
    <col min="11" max="11" width="14.625" bestFit="1" customWidth="1"/>
    <col min="12" max="12" width="16" customWidth="1"/>
    <col min="13" max="13" width="14.625" customWidth="1"/>
    <col min="14" max="14" width="15.5" customWidth="1"/>
    <col min="15" max="15" width="16.125" customWidth="1"/>
    <col min="16" max="16" width="25.125" bestFit="1" customWidth="1"/>
    <col min="17" max="17" width="16.125" customWidth="1"/>
    <col min="18" max="18" width="15.125" bestFit="1" customWidth="1"/>
    <col min="19" max="19" width="14.625" bestFit="1" customWidth="1"/>
    <col min="20" max="21" width="14.5" bestFit="1" customWidth="1"/>
    <col min="22" max="22" width="14.625" bestFit="1" customWidth="1"/>
    <col min="23" max="23" width="14.625" customWidth="1"/>
    <col min="24" max="24" width="14.625" bestFit="1" customWidth="1"/>
    <col min="25" max="31" width="14.625" customWidth="1"/>
    <col min="32" max="43" width="15.625" customWidth="1"/>
    <col min="44" max="45" width="13.5" customWidth="1"/>
    <col min="46" max="47" width="14" customWidth="1"/>
    <col min="48" max="48" width="15.125" customWidth="1"/>
  </cols>
  <sheetData>
    <row r="1" spans="1:48" ht="26.25">
      <c r="A1" s="108" t="str">
        <f>COVER!B10&amp;" "&amp;COVER!B11</f>
        <v xml:space="preserve">Olympia-Tumwater Regional Fire Authority </v>
      </c>
      <c r="B1" s="68"/>
      <c r="C1" s="68"/>
      <c r="D1" s="68"/>
      <c r="E1" s="68"/>
      <c r="F1" s="2"/>
      <c r="G1" s="2"/>
      <c r="H1" s="153" t="s">
        <v>499</v>
      </c>
    </row>
    <row r="4" spans="1:48">
      <c r="A4" t="s">
        <v>471</v>
      </c>
    </row>
    <row r="7" spans="1:48" ht="26.25">
      <c r="B7" s="278" t="s">
        <v>399</v>
      </c>
      <c r="D7" s="279">
        <v>0.05</v>
      </c>
      <c r="AN7" t="s">
        <v>457</v>
      </c>
    </row>
    <row r="9" spans="1:48">
      <c r="D9" s="165">
        <f>$D$7</f>
        <v>0.05</v>
      </c>
      <c r="E9" s="165">
        <f t="shared" ref="E9:AV9" si="0">$D$7</f>
        <v>0.05</v>
      </c>
      <c r="F9" s="165">
        <f t="shared" si="0"/>
        <v>0.05</v>
      </c>
      <c r="G9" s="165">
        <f t="shared" si="0"/>
        <v>0.05</v>
      </c>
      <c r="H9" s="165">
        <f t="shared" si="0"/>
        <v>0.05</v>
      </c>
      <c r="I9" s="165">
        <f t="shared" si="0"/>
        <v>0.05</v>
      </c>
      <c r="J9" s="165">
        <f t="shared" si="0"/>
        <v>0.05</v>
      </c>
      <c r="K9" s="165">
        <f t="shared" si="0"/>
        <v>0.05</v>
      </c>
      <c r="L9" s="165">
        <f t="shared" si="0"/>
        <v>0.05</v>
      </c>
      <c r="M9" s="165">
        <f t="shared" si="0"/>
        <v>0.05</v>
      </c>
      <c r="N9" s="165">
        <f t="shared" si="0"/>
        <v>0.05</v>
      </c>
      <c r="O9" s="165">
        <f t="shared" si="0"/>
        <v>0.05</v>
      </c>
      <c r="P9" s="165">
        <f t="shared" si="0"/>
        <v>0.05</v>
      </c>
      <c r="Q9" s="165">
        <f t="shared" si="0"/>
        <v>0.05</v>
      </c>
      <c r="R9" s="165">
        <f t="shared" si="0"/>
        <v>0.05</v>
      </c>
      <c r="S9" s="165">
        <f t="shared" si="0"/>
        <v>0.05</v>
      </c>
      <c r="T9" s="165">
        <f t="shared" si="0"/>
        <v>0.05</v>
      </c>
      <c r="U9" s="165">
        <f t="shared" si="0"/>
        <v>0.05</v>
      </c>
      <c r="V9" s="165">
        <f t="shared" si="0"/>
        <v>0.05</v>
      </c>
      <c r="W9" s="165">
        <f t="shared" si="0"/>
        <v>0.05</v>
      </c>
      <c r="X9" s="165">
        <f t="shared" si="0"/>
        <v>0.05</v>
      </c>
      <c r="Y9" s="165">
        <f t="shared" si="0"/>
        <v>0.05</v>
      </c>
      <c r="Z9" s="165">
        <f t="shared" si="0"/>
        <v>0.05</v>
      </c>
      <c r="AA9" s="165">
        <f t="shared" si="0"/>
        <v>0.05</v>
      </c>
      <c r="AB9" s="165">
        <f t="shared" si="0"/>
        <v>0.05</v>
      </c>
      <c r="AC9" s="165">
        <f t="shared" si="0"/>
        <v>0.05</v>
      </c>
      <c r="AD9" s="165">
        <f t="shared" si="0"/>
        <v>0.05</v>
      </c>
      <c r="AE9" s="165">
        <f t="shared" si="0"/>
        <v>0.05</v>
      </c>
      <c r="AF9" s="165">
        <f t="shared" si="0"/>
        <v>0.05</v>
      </c>
      <c r="AG9" s="165">
        <f t="shared" si="0"/>
        <v>0.05</v>
      </c>
      <c r="AH9" s="165">
        <f t="shared" si="0"/>
        <v>0.05</v>
      </c>
      <c r="AI9" s="165">
        <f t="shared" si="0"/>
        <v>0.05</v>
      </c>
      <c r="AJ9" s="165">
        <f t="shared" si="0"/>
        <v>0.05</v>
      </c>
      <c r="AK9" s="165">
        <f t="shared" si="0"/>
        <v>0.05</v>
      </c>
      <c r="AL9" s="165">
        <f t="shared" si="0"/>
        <v>0.05</v>
      </c>
      <c r="AM9" s="165">
        <f t="shared" si="0"/>
        <v>0.05</v>
      </c>
      <c r="AN9" s="165">
        <f t="shared" si="0"/>
        <v>0.05</v>
      </c>
      <c r="AO9" s="165">
        <f t="shared" si="0"/>
        <v>0.05</v>
      </c>
      <c r="AP9" s="165">
        <f t="shared" si="0"/>
        <v>0.05</v>
      </c>
      <c r="AQ9" s="165">
        <f t="shared" si="0"/>
        <v>0.05</v>
      </c>
      <c r="AR9" s="165">
        <f t="shared" si="0"/>
        <v>0.05</v>
      </c>
      <c r="AS9" s="165">
        <f t="shared" si="0"/>
        <v>0.05</v>
      </c>
      <c r="AT9" s="165">
        <f t="shared" si="0"/>
        <v>0.05</v>
      </c>
      <c r="AU9" s="165">
        <f t="shared" si="0"/>
        <v>0.05</v>
      </c>
      <c r="AV9" s="165">
        <f t="shared" si="0"/>
        <v>0.05</v>
      </c>
    </row>
    <row r="11" spans="1:48">
      <c r="C11" s="280">
        <f>LEOFF1DB!E4</f>
        <v>2016</v>
      </c>
      <c r="D11" s="75">
        <f>C11+1</f>
        <v>2017</v>
      </c>
      <c r="E11" s="75">
        <f t="shared" ref="E11:AV11" si="1">D11+1</f>
        <v>2018</v>
      </c>
      <c r="F11" s="75">
        <f t="shared" si="1"/>
        <v>2019</v>
      </c>
      <c r="G11" s="75">
        <f t="shared" si="1"/>
        <v>2020</v>
      </c>
      <c r="H11" s="75">
        <f t="shared" si="1"/>
        <v>2021</v>
      </c>
      <c r="I11" s="75">
        <f t="shared" si="1"/>
        <v>2022</v>
      </c>
      <c r="J11" s="75">
        <f t="shared" si="1"/>
        <v>2023</v>
      </c>
      <c r="K11" s="75">
        <f t="shared" si="1"/>
        <v>2024</v>
      </c>
      <c r="L11" s="75">
        <f t="shared" si="1"/>
        <v>2025</v>
      </c>
      <c r="M11" s="75">
        <f t="shared" si="1"/>
        <v>2026</v>
      </c>
      <c r="N11" s="75">
        <f t="shared" si="1"/>
        <v>2027</v>
      </c>
      <c r="O11" s="75">
        <f t="shared" si="1"/>
        <v>2028</v>
      </c>
      <c r="P11" s="75">
        <f t="shared" si="1"/>
        <v>2029</v>
      </c>
      <c r="Q11" s="75">
        <f t="shared" si="1"/>
        <v>2030</v>
      </c>
      <c r="R11" s="75">
        <f t="shared" si="1"/>
        <v>2031</v>
      </c>
      <c r="S11" s="75">
        <f t="shared" si="1"/>
        <v>2032</v>
      </c>
      <c r="T11" s="75">
        <f t="shared" si="1"/>
        <v>2033</v>
      </c>
      <c r="U11" s="75">
        <f t="shared" si="1"/>
        <v>2034</v>
      </c>
      <c r="V11" s="75">
        <f t="shared" si="1"/>
        <v>2035</v>
      </c>
      <c r="W11" s="75">
        <f t="shared" si="1"/>
        <v>2036</v>
      </c>
      <c r="X11" s="75">
        <f t="shared" si="1"/>
        <v>2037</v>
      </c>
      <c r="Y11" s="75">
        <f t="shared" si="1"/>
        <v>2038</v>
      </c>
      <c r="Z11" s="75">
        <f t="shared" si="1"/>
        <v>2039</v>
      </c>
      <c r="AA11" s="75">
        <f t="shared" si="1"/>
        <v>2040</v>
      </c>
      <c r="AB11" s="75">
        <f t="shared" si="1"/>
        <v>2041</v>
      </c>
      <c r="AC11" s="75">
        <f t="shared" si="1"/>
        <v>2042</v>
      </c>
      <c r="AD11" s="75">
        <f t="shared" si="1"/>
        <v>2043</v>
      </c>
      <c r="AE11" s="75">
        <f t="shared" si="1"/>
        <v>2044</v>
      </c>
      <c r="AF11" s="75">
        <f t="shared" si="1"/>
        <v>2045</v>
      </c>
      <c r="AG11" s="75">
        <f t="shared" si="1"/>
        <v>2046</v>
      </c>
      <c r="AH11" s="75">
        <f t="shared" si="1"/>
        <v>2047</v>
      </c>
      <c r="AI11" s="75">
        <f t="shared" si="1"/>
        <v>2048</v>
      </c>
      <c r="AJ11" s="75">
        <f t="shared" si="1"/>
        <v>2049</v>
      </c>
      <c r="AK11" s="75">
        <f t="shared" si="1"/>
        <v>2050</v>
      </c>
      <c r="AL11" s="75">
        <f t="shared" si="1"/>
        <v>2051</v>
      </c>
      <c r="AM11" s="75">
        <f t="shared" si="1"/>
        <v>2052</v>
      </c>
      <c r="AN11" s="75">
        <f t="shared" si="1"/>
        <v>2053</v>
      </c>
      <c r="AO11" s="75">
        <f t="shared" si="1"/>
        <v>2054</v>
      </c>
      <c r="AP11" s="75">
        <f t="shared" si="1"/>
        <v>2055</v>
      </c>
      <c r="AQ11" s="75">
        <f t="shared" si="1"/>
        <v>2056</v>
      </c>
      <c r="AR11" s="75">
        <f t="shared" si="1"/>
        <v>2057</v>
      </c>
      <c r="AS11" s="75">
        <f t="shared" si="1"/>
        <v>2058</v>
      </c>
      <c r="AT11" s="75">
        <f t="shared" si="1"/>
        <v>2059</v>
      </c>
      <c r="AU11" s="75">
        <f t="shared" si="1"/>
        <v>2060</v>
      </c>
      <c r="AV11" s="75">
        <f t="shared" si="1"/>
        <v>2061</v>
      </c>
    </row>
    <row r="12" spans="1:48">
      <c r="B12" s="5" t="s">
        <v>400</v>
      </c>
      <c r="C12" s="281">
        <v>1100</v>
      </c>
      <c r="D12" s="267">
        <f ca="1">IF(D14=0,0,C12*(1+D9))</f>
        <v>1155</v>
      </c>
      <c r="E12" s="267">
        <f t="shared" ref="E12:AV12" ca="1" si="2">IF(E14=0,0,D12*(1+E9))</f>
        <v>1212.75</v>
      </c>
      <c r="F12" s="267">
        <f t="shared" ca="1" si="2"/>
        <v>1273.3875</v>
      </c>
      <c r="G12" s="267">
        <f t="shared" ca="1" si="2"/>
        <v>1337.056875</v>
      </c>
      <c r="H12" s="267">
        <f t="shared" ca="1" si="2"/>
        <v>1403.9097187500001</v>
      </c>
      <c r="I12" s="267">
        <f t="shared" ca="1" si="2"/>
        <v>1474.1052046875002</v>
      </c>
      <c r="J12" s="267">
        <f t="shared" ca="1" si="2"/>
        <v>1547.8104649218753</v>
      </c>
      <c r="K12" s="267">
        <f t="shared" ca="1" si="2"/>
        <v>1625.2009881679692</v>
      </c>
      <c r="L12" s="267">
        <f t="shared" ca="1" si="2"/>
        <v>1706.4610375763677</v>
      </c>
      <c r="M12" s="267">
        <f t="shared" ca="1" si="2"/>
        <v>1791.7840894551862</v>
      </c>
      <c r="N12" s="267">
        <f t="shared" ca="1" si="2"/>
        <v>1881.3732939279455</v>
      </c>
      <c r="O12" s="267">
        <f t="shared" ca="1" si="2"/>
        <v>1975.4419586243428</v>
      </c>
      <c r="P12" s="267">
        <f t="shared" ca="1" si="2"/>
        <v>2074.2140565555601</v>
      </c>
      <c r="Q12" s="267">
        <f t="shared" ca="1" si="2"/>
        <v>2177.9247593833384</v>
      </c>
      <c r="R12" s="267">
        <f t="shared" ca="1" si="2"/>
        <v>2286.8209973525054</v>
      </c>
      <c r="S12" s="267">
        <f t="shared" ca="1" si="2"/>
        <v>2401.1620472201307</v>
      </c>
      <c r="T12" s="267">
        <f t="shared" ca="1" si="2"/>
        <v>2521.2201495811373</v>
      </c>
      <c r="U12" s="267">
        <f t="shared" ca="1" si="2"/>
        <v>2647.2811570601943</v>
      </c>
      <c r="V12" s="267">
        <f t="shared" ca="1" si="2"/>
        <v>2779.6452149132042</v>
      </c>
      <c r="W12" s="267">
        <f t="shared" ca="1" si="2"/>
        <v>2918.6274756588646</v>
      </c>
      <c r="X12" s="267">
        <f t="shared" ca="1" si="2"/>
        <v>3064.558849441808</v>
      </c>
      <c r="Y12" s="267">
        <f t="shared" ca="1" si="2"/>
        <v>3217.7867919138985</v>
      </c>
      <c r="Z12" s="267">
        <f t="shared" ca="1" si="2"/>
        <v>3378.6761315095937</v>
      </c>
      <c r="AA12" s="267">
        <f t="shared" ca="1" si="2"/>
        <v>3547.6099380850737</v>
      </c>
      <c r="AB12" s="267">
        <f t="shared" ca="1" si="2"/>
        <v>3724.9904349893277</v>
      </c>
      <c r="AC12" s="267">
        <f t="shared" ca="1" si="2"/>
        <v>3911.2399567387943</v>
      </c>
      <c r="AD12" s="267">
        <f t="shared" ca="1" si="2"/>
        <v>4106.8019545757343</v>
      </c>
      <c r="AE12" s="267">
        <f t="shared" ca="1" si="2"/>
        <v>4312.1420523045208</v>
      </c>
      <c r="AF12" s="267">
        <f t="shared" ca="1" si="2"/>
        <v>4527.7491549197466</v>
      </c>
      <c r="AG12" s="267">
        <f t="shared" ca="1" si="2"/>
        <v>4754.136612665734</v>
      </c>
      <c r="AH12" s="267">
        <f t="shared" ca="1" si="2"/>
        <v>0</v>
      </c>
      <c r="AI12" s="267">
        <f t="shared" ca="1" si="2"/>
        <v>0</v>
      </c>
      <c r="AJ12" s="267">
        <f t="shared" ca="1" si="2"/>
        <v>0</v>
      </c>
      <c r="AK12" s="267">
        <f t="shared" ca="1" si="2"/>
        <v>0</v>
      </c>
      <c r="AL12" s="267">
        <f t="shared" ca="1" si="2"/>
        <v>0</v>
      </c>
      <c r="AM12" s="267">
        <f t="shared" ca="1" si="2"/>
        <v>0</v>
      </c>
      <c r="AN12" s="267">
        <f t="shared" ca="1" si="2"/>
        <v>0</v>
      </c>
      <c r="AO12" s="267">
        <f t="shared" ca="1" si="2"/>
        <v>0</v>
      </c>
      <c r="AP12" s="267">
        <f t="shared" ca="1" si="2"/>
        <v>0</v>
      </c>
      <c r="AQ12" s="267">
        <f t="shared" ca="1" si="2"/>
        <v>0</v>
      </c>
      <c r="AR12" s="267">
        <f t="shared" ca="1" si="2"/>
        <v>0</v>
      </c>
      <c r="AS12" s="267">
        <f t="shared" ca="1" si="2"/>
        <v>0</v>
      </c>
      <c r="AT12" s="267">
        <f t="shared" ca="1" si="2"/>
        <v>0</v>
      </c>
      <c r="AU12" s="267">
        <f t="shared" ca="1" si="2"/>
        <v>0</v>
      </c>
      <c r="AV12" s="267">
        <f t="shared" ca="1" si="2"/>
        <v>0</v>
      </c>
    </row>
    <row r="13" spans="1:48">
      <c r="B13" s="3" t="s">
        <v>401</v>
      </c>
      <c r="C13" s="99">
        <f>C12*12</f>
        <v>13200</v>
      </c>
      <c r="D13" s="99">
        <f ca="1">D12*12</f>
        <v>13860</v>
      </c>
      <c r="E13" s="99">
        <f t="shared" ref="E13:AV13" ca="1" si="3">E12*12</f>
        <v>14553</v>
      </c>
      <c r="F13" s="99">
        <f t="shared" ca="1" si="3"/>
        <v>15280.650000000001</v>
      </c>
      <c r="G13" s="99">
        <f t="shared" ca="1" si="3"/>
        <v>16044.682499999999</v>
      </c>
      <c r="H13" s="99">
        <f t="shared" ca="1" si="3"/>
        <v>16846.916625000002</v>
      </c>
      <c r="I13" s="99">
        <f t="shared" ca="1" si="3"/>
        <v>17689.262456250002</v>
      </c>
      <c r="J13" s="99">
        <f t="shared" ca="1" si="3"/>
        <v>18573.725579062506</v>
      </c>
      <c r="K13" s="99">
        <f t="shared" ca="1" si="3"/>
        <v>19502.411858015628</v>
      </c>
      <c r="L13" s="99">
        <f t="shared" ca="1" si="3"/>
        <v>20477.532450916413</v>
      </c>
      <c r="M13" s="99">
        <f t="shared" ca="1" si="3"/>
        <v>21501.409073462233</v>
      </c>
      <c r="N13" s="99">
        <f t="shared" ca="1" si="3"/>
        <v>22576.479527135347</v>
      </c>
      <c r="O13" s="99">
        <f t="shared" ca="1" si="3"/>
        <v>23705.303503492112</v>
      </c>
      <c r="P13" s="99">
        <f t="shared" ca="1" si="3"/>
        <v>24890.568678666721</v>
      </c>
      <c r="Q13" s="99">
        <f t="shared" ca="1" si="3"/>
        <v>26135.097112600059</v>
      </c>
      <c r="R13" s="99">
        <f t="shared" ca="1" si="3"/>
        <v>27441.851968230065</v>
      </c>
      <c r="S13" s="99">
        <f t="shared" ca="1" si="3"/>
        <v>28813.94456664157</v>
      </c>
      <c r="T13" s="99">
        <f t="shared" ca="1" si="3"/>
        <v>30254.64179497365</v>
      </c>
      <c r="U13" s="99">
        <f t="shared" ca="1" si="3"/>
        <v>31767.373884722332</v>
      </c>
      <c r="V13" s="99">
        <f t="shared" ca="1" si="3"/>
        <v>33355.742578958452</v>
      </c>
      <c r="W13" s="99">
        <f t="shared" ca="1" si="3"/>
        <v>35023.529707906375</v>
      </c>
      <c r="X13" s="99">
        <f t="shared" ca="1" si="3"/>
        <v>36774.706193301696</v>
      </c>
      <c r="Y13" s="99">
        <f t="shared" ca="1" si="3"/>
        <v>38613.44150296678</v>
      </c>
      <c r="Z13" s="99">
        <f t="shared" ca="1" si="3"/>
        <v>40544.113578115124</v>
      </c>
      <c r="AA13" s="99">
        <f t="shared" ca="1" si="3"/>
        <v>42571.319257020885</v>
      </c>
      <c r="AB13" s="99">
        <f t="shared" ca="1" si="3"/>
        <v>44699.885219871932</v>
      </c>
      <c r="AC13" s="99">
        <f t="shared" ca="1" si="3"/>
        <v>46934.879480865529</v>
      </c>
      <c r="AD13" s="99">
        <f t="shared" ca="1" si="3"/>
        <v>49281.623454908811</v>
      </c>
      <c r="AE13" s="99">
        <f t="shared" ca="1" si="3"/>
        <v>51745.704627654253</v>
      </c>
      <c r="AF13" s="99">
        <f t="shared" ca="1" si="3"/>
        <v>54332.989859036956</v>
      </c>
      <c r="AG13" s="99">
        <f t="shared" ca="1" si="3"/>
        <v>57049.639351988808</v>
      </c>
      <c r="AH13" s="99">
        <f t="shared" ca="1" si="3"/>
        <v>0</v>
      </c>
      <c r="AI13" s="99">
        <f t="shared" ca="1" si="3"/>
        <v>0</v>
      </c>
      <c r="AJ13" s="99">
        <f t="shared" ca="1" si="3"/>
        <v>0</v>
      </c>
      <c r="AK13" s="99">
        <f t="shared" ca="1" si="3"/>
        <v>0</v>
      </c>
      <c r="AL13" s="99">
        <f t="shared" ca="1" si="3"/>
        <v>0</v>
      </c>
      <c r="AM13" s="99">
        <f t="shared" ca="1" si="3"/>
        <v>0</v>
      </c>
      <c r="AN13" s="99">
        <f t="shared" ca="1" si="3"/>
        <v>0</v>
      </c>
      <c r="AO13" s="99">
        <f t="shared" ca="1" si="3"/>
        <v>0</v>
      </c>
      <c r="AP13" s="99">
        <f t="shared" ca="1" si="3"/>
        <v>0</v>
      </c>
      <c r="AQ13" s="99">
        <f t="shared" ca="1" si="3"/>
        <v>0</v>
      </c>
      <c r="AR13" s="99">
        <f t="shared" ca="1" si="3"/>
        <v>0</v>
      </c>
      <c r="AS13" s="99">
        <f t="shared" ca="1" si="3"/>
        <v>0</v>
      </c>
      <c r="AT13" s="99">
        <f t="shared" ca="1" si="3"/>
        <v>0</v>
      </c>
      <c r="AU13" s="99">
        <f t="shared" ca="1" si="3"/>
        <v>0</v>
      </c>
      <c r="AV13" s="99">
        <f t="shared" ca="1" si="3"/>
        <v>0</v>
      </c>
    </row>
    <row r="14" spans="1:48">
      <c r="B14" s="3" t="s">
        <v>402</v>
      </c>
      <c r="C14" s="169">
        <f ca="1">IF(LEOFF1DB!D111="",0,LEOFF1DB!D111)</f>
        <v>50</v>
      </c>
      <c r="D14" s="169">
        <f ca="1">IF(LEOFF1DB!E111="",0,LEOFF1DB!E111)</f>
        <v>50</v>
      </c>
      <c r="E14" s="169">
        <f ca="1">IF(LEOFF1DB!F111="",0,LEOFF1DB!F111)</f>
        <v>50</v>
      </c>
      <c r="F14" s="169">
        <f ca="1">IF(LEOFF1DB!G111="",0,LEOFF1DB!G111)</f>
        <v>48</v>
      </c>
      <c r="G14" s="169">
        <f ca="1">IF(LEOFF1DB!H111="",0,LEOFF1DB!H111)</f>
        <v>48</v>
      </c>
      <c r="H14" s="169">
        <f ca="1">IF(LEOFF1DB!I111="",0,LEOFF1DB!I111)</f>
        <v>47</v>
      </c>
      <c r="I14" s="169">
        <f ca="1">IF(LEOFF1DB!J111="",0,LEOFF1DB!J111)</f>
        <v>47</v>
      </c>
      <c r="J14" s="169">
        <f ca="1">IF(LEOFF1DB!K111="",0,LEOFF1DB!K111)</f>
        <v>47</v>
      </c>
      <c r="K14" s="169">
        <f ca="1">IF(LEOFF1DB!L111="",0,LEOFF1DB!L111)</f>
        <v>47</v>
      </c>
      <c r="L14" s="169">
        <f ca="1">IF(LEOFF1DB!M111="",0,LEOFF1DB!M111)</f>
        <v>46</v>
      </c>
      <c r="M14" s="169">
        <f ca="1">IF(LEOFF1DB!N111="",0,LEOFF1DB!N111)</f>
        <v>41</v>
      </c>
      <c r="N14" s="169">
        <f ca="1">IF(LEOFF1DB!O111="",0,LEOFF1DB!O111)</f>
        <v>41</v>
      </c>
      <c r="O14" s="169">
        <f ca="1">IF(LEOFF1DB!P111="",0,LEOFF1DB!P111)</f>
        <v>38</v>
      </c>
      <c r="P14" s="169">
        <f ca="1">IF(LEOFF1DB!Q111="",0,LEOFF1DB!Q111)</f>
        <v>36</v>
      </c>
      <c r="Q14" s="169">
        <f ca="1">IF(LEOFF1DB!R111="",0,LEOFF1DB!R111)</f>
        <v>35</v>
      </c>
      <c r="R14" s="169">
        <f ca="1">IF(LEOFF1DB!S111="",0,LEOFF1DB!S111)</f>
        <v>34</v>
      </c>
      <c r="S14" s="169">
        <f ca="1">IF(LEOFF1DB!T111="",0,LEOFF1DB!T111)</f>
        <v>33</v>
      </c>
      <c r="T14" s="169">
        <f ca="1">IF(LEOFF1DB!U111="",0,LEOFF1DB!U111)</f>
        <v>29</v>
      </c>
      <c r="U14" s="169">
        <f ca="1">IF(LEOFF1DB!V111="",0,LEOFF1DB!V111)</f>
        <v>29</v>
      </c>
      <c r="V14" s="169">
        <f ca="1">IF(LEOFF1DB!W111="",0,LEOFF1DB!W111)</f>
        <v>25</v>
      </c>
      <c r="W14" s="169">
        <f ca="1">IF(LEOFF1DB!X111="",0,LEOFF1DB!X111)</f>
        <v>23</v>
      </c>
      <c r="X14" s="169">
        <f ca="1">IF(LEOFF1DB!Y111="",0,LEOFF1DB!Y111)</f>
        <v>20</v>
      </c>
      <c r="Y14" s="169">
        <f ca="1">IF(LEOFF1DB!Z111="",0,LEOFF1DB!Z111)</f>
        <v>18</v>
      </c>
      <c r="Z14" s="169">
        <f ca="1">IF(LEOFF1DB!AA111="",0,LEOFF1DB!AA111)</f>
        <v>17</v>
      </c>
      <c r="AA14" s="169">
        <f ca="1">IF(LEOFF1DB!AB111="",0,LEOFF1DB!AB111)</f>
        <v>15</v>
      </c>
      <c r="AB14" s="169">
        <f ca="1">IF(LEOFF1DB!AC111="",0,LEOFF1DB!AC111)</f>
        <v>13</v>
      </c>
      <c r="AC14" s="169">
        <f ca="1">IF(LEOFF1DB!AD111="",0,LEOFF1DB!AD111)</f>
        <v>13</v>
      </c>
      <c r="AD14" s="169">
        <f ca="1">IF(LEOFF1DB!AE111="",0,LEOFF1DB!AE111)</f>
        <v>10</v>
      </c>
      <c r="AE14" s="169">
        <f ca="1">IF(LEOFF1DB!AF111="",0,LEOFF1DB!AF111)</f>
        <v>7</v>
      </c>
      <c r="AF14" s="169">
        <f ca="1">IF(LEOFF1DB!AG111="",0,LEOFF1DB!AG111)</f>
        <v>3</v>
      </c>
      <c r="AG14" s="169">
        <f ca="1">IF(LEOFF1DB!AH111="",0,LEOFF1DB!AH111)</f>
        <v>1</v>
      </c>
      <c r="AH14" s="169">
        <f ca="1">IF(LEOFF1DB!AI111="",0,LEOFF1DB!AI111)</f>
        <v>0</v>
      </c>
      <c r="AI14" s="169">
        <f ca="1">IF(LEOFF1DB!AJ111="",0,LEOFF1DB!AJ111)</f>
        <v>0</v>
      </c>
      <c r="AJ14" s="169">
        <f ca="1">IF(LEOFF1DB!AK111="",0,LEOFF1DB!AK111)</f>
        <v>0</v>
      </c>
      <c r="AK14" s="169">
        <f ca="1">IF(LEOFF1DB!AL111="",0,LEOFF1DB!AL111)</f>
        <v>0</v>
      </c>
      <c r="AL14" s="169">
        <f ca="1">IF(LEOFF1DB!AM111="",0,LEOFF1DB!AM111)</f>
        <v>0</v>
      </c>
      <c r="AM14" s="169">
        <f ca="1">IF(LEOFF1DB!AN111="",0,LEOFF1DB!AN111)</f>
        <v>0</v>
      </c>
      <c r="AN14" s="169">
        <f ca="1">IF(LEOFF1DB!AO111="",0,LEOFF1DB!AO111)</f>
        <v>0</v>
      </c>
      <c r="AO14" s="169">
        <f ca="1">IF(LEOFF1DB!AP111="",0,LEOFF1DB!AP111)</f>
        <v>0</v>
      </c>
      <c r="AP14" s="169">
        <f ca="1">IF(LEOFF1DB!AQ111="",0,LEOFF1DB!AQ111)</f>
        <v>0</v>
      </c>
      <c r="AQ14" s="169">
        <f ca="1">IF(LEOFF1DB!AR111="",0,LEOFF1DB!AR111)</f>
        <v>0</v>
      </c>
      <c r="AR14" s="169">
        <f ca="1">IF(LEOFF1DB!AS111="",0,LEOFF1DB!AS111)</f>
        <v>0</v>
      </c>
      <c r="AS14" s="169">
        <f ca="1">IF(LEOFF1DB!AT111="",0,LEOFF1DB!AT111)</f>
        <v>0</v>
      </c>
      <c r="AT14" s="169">
        <f ca="1">IF(LEOFF1DB!AU111="",0,LEOFF1DB!AU111)</f>
        <v>0</v>
      </c>
      <c r="AU14" s="169">
        <f ca="1">IF(LEOFF1DB!AV111="",0,LEOFF1DB!AV111)</f>
        <v>0</v>
      </c>
      <c r="AV14" s="169">
        <f ca="1">IF(LEOFF1DB!AW111="",0,LEOFF1DB!AW111)</f>
        <v>0</v>
      </c>
    </row>
    <row r="15" spans="1:48">
      <c r="B15" s="3" t="s">
        <v>403</v>
      </c>
      <c r="C15" s="99">
        <f ca="1">C13*C14</f>
        <v>660000</v>
      </c>
      <c r="D15" s="99">
        <f ca="1">D13*D14</f>
        <v>693000</v>
      </c>
      <c r="E15" s="99">
        <f t="shared" ref="E15:AV15" ca="1" si="4">E13*E14</f>
        <v>727650</v>
      </c>
      <c r="F15" s="99">
        <f t="shared" ca="1" si="4"/>
        <v>733471.20000000007</v>
      </c>
      <c r="G15" s="99">
        <f t="shared" ca="1" si="4"/>
        <v>770144.76</v>
      </c>
      <c r="H15" s="99">
        <f t="shared" ca="1" si="4"/>
        <v>791805.08137500007</v>
      </c>
      <c r="I15" s="99">
        <f t="shared" ca="1" si="4"/>
        <v>831395.33544375014</v>
      </c>
      <c r="J15" s="99">
        <f t="shared" ca="1" si="4"/>
        <v>872965.1022159378</v>
      </c>
      <c r="K15" s="99">
        <f t="shared" ca="1" si="4"/>
        <v>916613.35732673458</v>
      </c>
      <c r="L15" s="99">
        <f t="shared" ca="1" si="4"/>
        <v>941966.49274215498</v>
      </c>
      <c r="M15" s="99">
        <f t="shared" ca="1" si="4"/>
        <v>881557.77201195154</v>
      </c>
      <c r="N15" s="99">
        <f t="shared" ca="1" si="4"/>
        <v>925635.66061254917</v>
      </c>
      <c r="O15" s="99">
        <f t="shared" ca="1" si="4"/>
        <v>900801.53313270025</v>
      </c>
      <c r="P15" s="99">
        <f t="shared" ca="1" si="4"/>
        <v>896060.47243200196</v>
      </c>
      <c r="Q15" s="99">
        <f t="shared" ca="1" si="4"/>
        <v>914728.39894100209</v>
      </c>
      <c r="R15" s="99">
        <f t="shared" ca="1" si="4"/>
        <v>933022.96691982215</v>
      </c>
      <c r="S15" s="99">
        <f t="shared" ca="1" si="4"/>
        <v>950860.17069917184</v>
      </c>
      <c r="T15" s="99">
        <f t="shared" ca="1" si="4"/>
        <v>877384.61205423588</v>
      </c>
      <c r="U15" s="99">
        <f t="shared" ca="1" si="4"/>
        <v>921253.84265694767</v>
      </c>
      <c r="V15" s="99">
        <f t="shared" ca="1" si="4"/>
        <v>833893.56447396125</v>
      </c>
      <c r="W15" s="99">
        <f t="shared" ca="1" si="4"/>
        <v>805541.18328184658</v>
      </c>
      <c r="X15" s="99">
        <f t="shared" ca="1" si="4"/>
        <v>735494.12386603397</v>
      </c>
      <c r="Y15" s="99">
        <f t="shared" ca="1" si="4"/>
        <v>695041.94705340208</v>
      </c>
      <c r="Z15" s="99">
        <f t="shared" ca="1" si="4"/>
        <v>689249.93082795711</v>
      </c>
      <c r="AA15" s="99">
        <f t="shared" ca="1" si="4"/>
        <v>638569.78885531332</v>
      </c>
      <c r="AB15" s="99">
        <f t="shared" ca="1" si="4"/>
        <v>581098.50785833516</v>
      </c>
      <c r="AC15" s="99">
        <f t="shared" ca="1" si="4"/>
        <v>610153.43325125193</v>
      </c>
      <c r="AD15" s="99">
        <f t="shared" ca="1" si="4"/>
        <v>492816.23454908811</v>
      </c>
      <c r="AE15" s="99">
        <f t="shared" ca="1" si="4"/>
        <v>362219.93239357974</v>
      </c>
      <c r="AF15" s="99">
        <f t="shared" ca="1" si="4"/>
        <v>162998.96957711087</v>
      </c>
      <c r="AG15" s="99">
        <f t="shared" ca="1" si="4"/>
        <v>57049.639351988808</v>
      </c>
      <c r="AH15" s="99">
        <f t="shared" ca="1" si="4"/>
        <v>0</v>
      </c>
      <c r="AI15" s="99">
        <f t="shared" ca="1" si="4"/>
        <v>0</v>
      </c>
      <c r="AJ15" s="99">
        <f t="shared" ca="1" si="4"/>
        <v>0</v>
      </c>
      <c r="AK15" s="99">
        <f t="shared" ca="1" si="4"/>
        <v>0</v>
      </c>
      <c r="AL15" s="99">
        <f t="shared" ca="1" si="4"/>
        <v>0</v>
      </c>
      <c r="AM15" s="99">
        <f t="shared" ca="1" si="4"/>
        <v>0</v>
      </c>
      <c r="AN15" s="99">
        <f t="shared" ca="1" si="4"/>
        <v>0</v>
      </c>
      <c r="AO15" s="99">
        <f t="shared" ca="1" si="4"/>
        <v>0</v>
      </c>
      <c r="AP15" s="99">
        <f t="shared" ca="1" si="4"/>
        <v>0</v>
      </c>
      <c r="AQ15" s="99">
        <f t="shared" ca="1" si="4"/>
        <v>0</v>
      </c>
      <c r="AR15" s="99">
        <f t="shared" ca="1" si="4"/>
        <v>0</v>
      </c>
      <c r="AS15" s="99">
        <f t="shared" ca="1" si="4"/>
        <v>0</v>
      </c>
      <c r="AT15" s="99">
        <f t="shared" ca="1" si="4"/>
        <v>0</v>
      </c>
      <c r="AU15" s="99">
        <f t="shared" ca="1" si="4"/>
        <v>0</v>
      </c>
      <c r="AV15" s="99">
        <f t="shared" ca="1" si="4"/>
        <v>0</v>
      </c>
    </row>
    <row r="16" spans="1:48">
      <c r="C16" s="282">
        <f ca="1">SUM(C15:AV15)</f>
        <v>22804444.01390383</v>
      </c>
    </row>
    <row r="18" spans="1:48" ht="23.25">
      <c r="A18" s="202" t="s">
        <v>469</v>
      </c>
      <c r="C18" s="19">
        <v>0.14000000000000001</v>
      </c>
    </row>
    <row r="19" spans="1:48">
      <c r="B19" s="5" t="s">
        <v>404</v>
      </c>
      <c r="C19" s="283">
        <f t="shared" ref="C19:AV19" ca="1" si="5">IF((C14-($C$18*C14))*$C$18&lt;0,0,(C14-($C$18*C14))*$C$18)</f>
        <v>6.0200000000000005</v>
      </c>
      <c r="D19" s="283">
        <f t="shared" ca="1" si="5"/>
        <v>6.0200000000000005</v>
      </c>
      <c r="E19" s="283">
        <f t="shared" ca="1" si="5"/>
        <v>6.0200000000000005</v>
      </c>
      <c r="F19" s="283">
        <f t="shared" ca="1" si="5"/>
        <v>5.7792000000000003</v>
      </c>
      <c r="G19" s="283">
        <f t="shared" ca="1" si="5"/>
        <v>5.7792000000000003</v>
      </c>
      <c r="H19" s="283">
        <f t="shared" ca="1" si="5"/>
        <v>5.6588000000000012</v>
      </c>
      <c r="I19" s="283">
        <f t="shared" ca="1" si="5"/>
        <v>5.6588000000000012</v>
      </c>
      <c r="J19" s="283">
        <f t="shared" ca="1" si="5"/>
        <v>5.6588000000000012</v>
      </c>
      <c r="K19" s="283">
        <f t="shared" ca="1" si="5"/>
        <v>5.6588000000000012</v>
      </c>
      <c r="L19" s="283">
        <f t="shared" ca="1" si="5"/>
        <v>5.5384000000000011</v>
      </c>
      <c r="M19" s="283">
        <f t="shared" ca="1" si="5"/>
        <v>4.9363999999999999</v>
      </c>
      <c r="N19" s="283">
        <f t="shared" ca="1" si="5"/>
        <v>4.9363999999999999</v>
      </c>
      <c r="O19" s="283">
        <f t="shared" ca="1" si="5"/>
        <v>4.5752000000000006</v>
      </c>
      <c r="P19" s="283">
        <f t="shared" ca="1" si="5"/>
        <v>4.3344000000000005</v>
      </c>
      <c r="Q19" s="283">
        <f t="shared" ca="1" si="5"/>
        <v>4.2140000000000004</v>
      </c>
      <c r="R19" s="283">
        <f t="shared" ca="1" si="5"/>
        <v>4.0936000000000003</v>
      </c>
      <c r="S19" s="283">
        <f t="shared" ca="1" si="5"/>
        <v>3.9732000000000003</v>
      </c>
      <c r="T19" s="283">
        <f t="shared" ca="1" si="5"/>
        <v>3.4916</v>
      </c>
      <c r="U19" s="283">
        <f t="shared" ca="1" si="5"/>
        <v>3.4916</v>
      </c>
      <c r="V19" s="283">
        <f t="shared" ca="1" si="5"/>
        <v>3.0100000000000002</v>
      </c>
      <c r="W19" s="283">
        <f t="shared" ca="1" si="5"/>
        <v>2.7692000000000005</v>
      </c>
      <c r="X19" s="283">
        <f t="shared" ca="1" si="5"/>
        <v>2.4079999999999999</v>
      </c>
      <c r="Y19" s="283">
        <f t="shared" ca="1" si="5"/>
        <v>2.1672000000000002</v>
      </c>
      <c r="Z19" s="283">
        <f t="shared" ca="1" si="5"/>
        <v>2.0468000000000002</v>
      </c>
      <c r="AA19" s="283">
        <f t="shared" ca="1" si="5"/>
        <v>1.8060000000000003</v>
      </c>
      <c r="AB19" s="283">
        <f t="shared" ca="1" si="5"/>
        <v>1.5652000000000001</v>
      </c>
      <c r="AC19" s="283">
        <f t="shared" ca="1" si="5"/>
        <v>1.5652000000000001</v>
      </c>
      <c r="AD19" s="283">
        <f t="shared" ca="1" si="5"/>
        <v>1.204</v>
      </c>
      <c r="AE19" s="283">
        <f t="shared" ca="1" si="5"/>
        <v>0.84279999999999999</v>
      </c>
      <c r="AF19" s="283">
        <f t="shared" ca="1" si="5"/>
        <v>0.36120000000000002</v>
      </c>
      <c r="AG19" s="283">
        <f t="shared" ca="1" si="5"/>
        <v>0.12040000000000001</v>
      </c>
      <c r="AH19" s="283">
        <f t="shared" ca="1" si="5"/>
        <v>0</v>
      </c>
      <c r="AI19" s="283">
        <f t="shared" ca="1" si="5"/>
        <v>0</v>
      </c>
      <c r="AJ19" s="283">
        <f t="shared" ca="1" si="5"/>
        <v>0</v>
      </c>
      <c r="AK19" s="283">
        <f t="shared" ca="1" si="5"/>
        <v>0</v>
      </c>
      <c r="AL19" s="283">
        <f t="shared" ca="1" si="5"/>
        <v>0</v>
      </c>
      <c r="AM19" s="283">
        <f t="shared" ca="1" si="5"/>
        <v>0</v>
      </c>
      <c r="AN19" s="283">
        <f t="shared" ca="1" si="5"/>
        <v>0</v>
      </c>
      <c r="AO19" s="283">
        <f t="shared" ca="1" si="5"/>
        <v>0</v>
      </c>
      <c r="AP19" s="283">
        <f t="shared" ca="1" si="5"/>
        <v>0</v>
      </c>
      <c r="AQ19" s="283">
        <f t="shared" ca="1" si="5"/>
        <v>0</v>
      </c>
      <c r="AR19" s="283">
        <f t="shared" ca="1" si="5"/>
        <v>0</v>
      </c>
      <c r="AS19" s="283">
        <f t="shared" ca="1" si="5"/>
        <v>0</v>
      </c>
      <c r="AT19" s="283">
        <f t="shared" ca="1" si="5"/>
        <v>0</v>
      </c>
      <c r="AU19" s="283">
        <f t="shared" ca="1" si="5"/>
        <v>0</v>
      </c>
      <c r="AV19" s="283">
        <f t="shared" ca="1" si="5"/>
        <v>0</v>
      </c>
    </row>
    <row r="20" spans="1:48">
      <c r="B20" s="3" t="s">
        <v>405</v>
      </c>
      <c r="C20" s="20">
        <v>5000</v>
      </c>
      <c r="D20" s="99">
        <f ca="1">IF(D14=0,0,C20*(1+D9))</f>
        <v>5250</v>
      </c>
      <c r="E20" s="99">
        <f t="shared" ref="E20:AV20" ca="1" si="6">IF(E14=0,0,D20*(1+E9))</f>
        <v>5512.5</v>
      </c>
      <c r="F20" s="99">
        <f t="shared" ca="1" si="6"/>
        <v>5788.125</v>
      </c>
      <c r="G20" s="99">
        <f t="shared" ca="1" si="6"/>
        <v>6077.53125</v>
      </c>
      <c r="H20" s="99">
        <f t="shared" ca="1" si="6"/>
        <v>6381.4078125000005</v>
      </c>
      <c r="I20" s="99">
        <f t="shared" ca="1" si="6"/>
        <v>6700.4782031250006</v>
      </c>
      <c r="J20" s="99">
        <f t="shared" ca="1" si="6"/>
        <v>7035.5021132812508</v>
      </c>
      <c r="K20" s="99">
        <f t="shared" ca="1" si="6"/>
        <v>7387.2772189453135</v>
      </c>
      <c r="L20" s="99">
        <f t="shared" ca="1" si="6"/>
        <v>7756.6410798925799</v>
      </c>
      <c r="M20" s="99">
        <f t="shared" ca="1" si="6"/>
        <v>8144.4731338872089</v>
      </c>
      <c r="N20" s="99">
        <f t="shared" ca="1" si="6"/>
        <v>8551.6967905815691</v>
      </c>
      <c r="O20" s="99">
        <f t="shared" ca="1" si="6"/>
        <v>8979.2816301106486</v>
      </c>
      <c r="P20" s="99">
        <f t="shared" ca="1" si="6"/>
        <v>9428.2457116161822</v>
      </c>
      <c r="Q20" s="99">
        <f t="shared" ca="1" si="6"/>
        <v>9899.6579971969913</v>
      </c>
      <c r="R20" s="99">
        <f t="shared" ca="1" si="6"/>
        <v>10394.640897056841</v>
      </c>
      <c r="S20" s="99">
        <f t="shared" ca="1" si="6"/>
        <v>10914.372941909684</v>
      </c>
      <c r="T20" s="99">
        <f t="shared" ca="1" si="6"/>
        <v>11460.091589005167</v>
      </c>
      <c r="U20" s="99">
        <f t="shared" ca="1" si="6"/>
        <v>12033.096168455426</v>
      </c>
      <c r="V20" s="99">
        <f t="shared" ca="1" si="6"/>
        <v>12634.750976878198</v>
      </c>
      <c r="W20" s="99">
        <f t="shared" ca="1" si="6"/>
        <v>13266.488525722109</v>
      </c>
      <c r="X20" s="99">
        <f t="shared" ca="1" si="6"/>
        <v>13929.812952008215</v>
      </c>
      <c r="Y20" s="99">
        <f t="shared" ca="1" si="6"/>
        <v>14626.303599608626</v>
      </c>
      <c r="Z20" s="99">
        <f t="shared" ca="1" si="6"/>
        <v>15357.618779589058</v>
      </c>
      <c r="AA20" s="99">
        <f t="shared" ca="1" si="6"/>
        <v>16125.499718568512</v>
      </c>
      <c r="AB20" s="99">
        <f t="shared" ca="1" si="6"/>
        <v>16931.774704496936</v>
      </c>
      <c r="AC20" s="99">
        <f t="shared" ca="1" si="6"/>
        <v>17778.363439721783</v>
      </c>
      <c r="AD20" s="99">
        <f t="shared" ca="1" si="6"/>
        <v>18667.281611707873</v>
      </c>
      <c r="AE20" s="99">
        <f t="shared" ca="1" si="6"/>
        <v>19600.645692293267</v>
      </c>
      <c r="AF20" s="99">
        <f t="shared" ca="1" si="6"/>
        <v>20580.677976907929</v>
      </c>
      <c r="AG20" s="99">
        <f t="shared" ca="1" si="6"/>
        <v>21609.711875753328</v>
      </c>
      <c r="AH20" s="99">
        <f t="shared" ca="1" si="6"/>
        <v>0</v>
      </c>
      <c r="AI20" s="99">
        <f t="shared" ca="1" si="6"/>
        <v>0</v>
      </c>
      <c r="AJ20" s="99">
        <f t="shared" ca="1" si="6"/>
        <v>0</v>
      </c>
      <c r="AK20" s="99">
        <f t="shared" ca="1" si="6"/>
        <v>0</v>
      </c>
      <c r="AL20" s="99">
        <f t="shared" ca="1" si="6"/>
        <v>0</v>
      </c>
      <c r="AM20" s="99">
        <f t="shared" ca="1" si="6"/>
        <v>0</v>
      </c>
      <c r="AN20" s="99">
        <f t="shared" ca="1" si="6"/>
        <v>0</v>
      </c>
      <c r="AO20" s="99">
        <f t="shared" ca="1" si="6"/>
        <v>0</v>
      </c>
      <c r="AP20" s="99">
        <f t="shared" ca="1" si="6"/>
        <v>0</v>
      </c>
      <c r="AQ20" s="99">
        <f t="shared" ca="1" si="6"/>
        <v>0</v>
      </c>
      <c r="AR20" s="99">
        <f t="shared" ca="1" si="6"/>
        <v>0</v>
      </c>
      <c r="AS20" s="99">
        <f t="shared" ca="1" si="6"/>
        <v>0</v>
      </c>
      <c r="AT20" s="99">
        <f t="shared" ca="1" si="6"/>
        <v>0</v>
      </c>
      <c r="AU20" s="99">
        <f t="shared" ca="1" si="6"/>
        <v>0</v>
      </c>
      <c r="AV20" s="99">
        <f t="shared" ca="1" si="6"/>
        <v>0</v>
      </c>
    </row>
    <row r="21" spans="1:48">
      <c r="B21" s="3" t="s">
        <v>406</v>
      </c>
      <c r="C21" s="13">
        <f>C20*12</f>
        <v>60000</v>
      </c>
      <c r="D21" s="13">
        <f ca="1">D20*12</f>
        <v>63000</v>
      </c>
      <c r="E21" s="13">
        <f t="shared" ref="E21:AV21" ca="1" si="7">E20*12</f>
        <v>66150</v>
      </c>
      <c r="F21" s="13">
        <f t="shared" ca="1" si="7"/>
        <v>69457.5</v>
      </c>
      <c r="G21" s="13">
        <f t="shared" ca="1" si="7"/>
        <v>72930.375</v>
      </c>
      <c r="H21" s="13">
        <f t="shared" ca="1" si="7"/>
        <v>76576.893750000003</v>
      </c>
      <c r="I21" s="13">
        <f t="shared" ca="1" si="7"/>
        <v>80405.738437500011</v>
      </c>
      <c r="J21" s="13">
        <f t="shared" ca="1" si="7"/>
        <v>84426.025359375009</v>
      </c>
      <c r="K21" s="13">
        <f t="shared" ca="1" si="7"/>
        <v>88647.326627343762</v>
      </c>
      <c r="L21" s="13">
        <f t="shared" ca="1" si="7"/>
        <v>93079.692958710963</v>
      </c>
      <c r="M21" s="13">
        <f t="shared" ca="1" si="7"/>
        <v>97733.67760664651</v>
      </c>
      <c r="N21" s="13">
        <f t="shared" ca="1" si="7"/>
        <v>102620.36148697883</v>
      </c>
      <c r="O21" s="13">
        <f t="shared" ca="1" si="7"/>
        <v>107751.37956132778</v>
      </c>
      <c r="P21" s="13">
        <f t="shared" ca="1" si="7"/>
        <v>113138.94853939419</v>
      </c>
      <c r="Q21" s="13">
        <f t="shared" ca="1" si="7"/>
        <v>118795.8959663639</v>
      </c>
      <c r="R21" s="13">
        <f t="shared" ca="1" si="7"/>
        <v>124735.69076468209</v>
      </c>
      <c r="S21" s="13">
        <f t="shared" ca="1" si="7"/>
        <v>130972.47530291619</v>
      </c>
      <c r="T21" s="13">
        <f t="shared" ca="1" si="7"/>
        <v>137521.099068062</v>
      </c>
      <c r="U21" s="13">
        <f t="shared" ca="1" si="7"/>
        <v>144397.1540214651</v>
      </c>
      <c r="V21" s="13">
        <f t="shared" ca="1" si="7"/>
        <v>151617.01172253839</v>
      </c>
      <c r="W21" s="13">
        <f t="shared" ca="1" si="7"/>
        <v>159197.8623086653</v>
      </c>
      <c r="X21" s="13">
        <f t="shared" ca="1" si="7"/>
        <v>167157.75542409858</v>
      </c>
      <c r="Y21" s="13">
        <f t="shared" ca="1" si="7"/>
        <v>175515.64319530351</v>
      </c>
      <c r="Z21" s="13">
        <f t="shared" ca="1" si="7"/>
        <v>184291.4253550687</v>
      </c>
      <c r="AA21" s="13">
        <f t="shared" ca="1" si="7"/>
        <v>193505.99662282213</v>
      </c>
      <c r="AB21" s="13">
        <f t="shared" ca="1" si="7"/>
        <v>203181.29645396324</v>
      </c>
      <c r="AC21" s="13">
        <f t="shared" ca="1" si="7"/>
        <v>213340.3612766614</v>
      </c>
      <c r="AD21" s="13">
        <f t="shared" ca="1" si="7"/>
        <v>224007.37934049446</v>
      </c>
      <c r="AE21" s="13">
        <f t="shared" ca="1" si="7"/>
        <v>235207.74830751918</v>
      </c>
      <c r="AF21" s="13">
        <f t="shared" ca="1" si="7"/>
        <v>246968.13572289515</v>
      </c>
      <c r="AG21" s="13">
        <f t="shared" ca="1" si="7"/>
        <v>259316.54250903992</v>
      </c>
      <c r="AH21" s="13">
        <f t="shared" ca="1" si="7"/>
        <v>0</v>
      </c>
      <c r="AI21" s="13">
        <f t="shared" ca="1" si="7"/>
        <v>0</v>
      </c>
      <c r="AJ21" s="13">
        <f t="shared" ca="1" si="7"/>
        <v>0</v>
      </c>
      <c r="AK21" s="13">
        <f t="shared" ca="1" si="7"/>
        <v>0</v>
      </c>
      <c r="AL21" s="13">
        <f t="shared" ca="1" si="7"/>
        <v>0</v>
      </c>
      <c r="AM21" s="13">
        <f t="shared" ca="1" si="7"/>
        <v>0</v>
      </c>
      <c r="AN21" s="13">
        <f t="shared" ca="1" si="7"/>
        <v>0</v>
      </c>
      <c r="AO21" s="13">
        <f t="shared" ca="1" si="7"/>
        <v>0</v>
      </c>
      <c r="AP21" s="13">
        <f t="shared" ca="1" si="7"/>
        <v>0</v>
      </c>
      <c r="AQ21" s="13">
        <f t="shared" ca="1" si="7"/>
        <v>0</v>
      </c>
      <c r="AR21" s="13">
        <f t="shared" ca="1" si="7"/>
        <v>0</v>
      </c>
      <c r="AS21" s="13">
        <f t="shared" ca="1" si="7"/>
        <v>0</v>
      </c>
      <c r="AT21" s="13">
        <f t="shared" ca="1" si="7"/>
        <v>0</v>
      </c>
      <c r="AU21" s="13">
        <f t="shared" ca="1" si="7"/>
        <v>0</v>
      </c>
      <c r="AV21" s="13">
        <f t="shared" ca="1" si="7"/>
        <v>0</v>
      </c>
    </row>
    <row r="22" spans="1:48">
      <c r="B22" s="3" t="s">
        <v>407</v>
      </c>
      <c r="C22" s="13">
        <f ca="1">C21*C19</f>
        <v>361200</v>
      </c>
      <c r="D22" s="13">
        <f t="shared" ref="D22:AV22" ca="1" si="8">D21*D19</f>
        <v>379260</v>
      </c>
      <c r="E22" s="13">
        <f t="shared" ca="1" si="8"/>
        <v>398223.00000000006</v>
      </c>
      <c r="F22" s="13">
        <f t="shared" ca="1" si="8"/>
        <v>401408.78400000004</v>
      </c>
      <c r="G22" s="13">
        <f t="shared" ca="1" si="8"/>
        <v>421479.22320000001</v>
      </c>
      <c r="H22" s="13">
        <f t="shared" ca="1" si="8"/>
        <v>433333.32635250012</v>
      </c>
      <c r="I22" s="13">
        <f t="shared" ca="1" si="8"/>
        <v>454999.99267012515</v>
      </c>
      <c r="J22" s="13">
        <f t="shared" ca="1" si="8"/>
        <v>477749.99230363138</v>
      </c>
      <c r="K22" s="13">
        <f t="shared" ca="1" si="8"/>
        <v>501637.49191881297</v>
      </c>
      <c r="L22" s="13">
        <f t="shared" ca="1" si="8"/>
        <v>515512.57148252492</v>
      </c>
      <c r="M22" s="13">
        <f t="shared" ca="1" si="8"/>
        <v>482452.52613744984</v>
      </c>
      <c r="N22" s="13">
        <f t="shared" ca="1" si="8"/>
        <v>506575.1524443223</v>
      </c>
      <c r="O22" s="13">
        <f t="shared" ca="1" si="8"/>
        <v>492984.11176898691</v>
      </c>
      <c r="P22" s="13">
        <f t="shared" ca="1" si="8"/>
        <v>490389.45854915021</v>
      </c>
      <c r="Q22" s="13">
        <f t="shared" ca="1" si="8"/>
        <v>500605.90560225752</v>
      </c>
      <c r="R22" s="13">
        <f t="shared" ca="1" si="8"/>
        <v>510618.02371430263</v>
      </c>
      <c r="S22" s="13">
        <f t="shared" ca="1" si="8"/>
        <v>520379.83887354669</v>
      </c>
      <c r="T22" s="13">
        <f t="shared" ca="1" si="8"/>
        <v>480168.66950604529</v>
      </c>
      <c r="U22" s="13">
        <f t="shared" ca="1" si="8"/>
        <v>504177.10298134753</v>
      </c>
      <c r="V22" s="13">
        <f t="shared" ca="1" si="8"/>
        <v>456367.2052848406</v>
      </c>
      <c r="W22" s="13">
        <f t="shared" ca="1" si="8"/>
        <v>440850.72030515602</v>
      </c>
      <c r="X22" s="13">
        <f t="shared" ca="1" si="8"/>
        <v>402515.87506122934</v>
      </c>
      <c r="Y22" s="13">
        <f t="shared" ca="1" si="8"/>
        <v>380377.50193286181</v>
      </c>
      <c r="Z22" s="13">
        <f t="shared" ca="1" si="8"/>
        <v>377207.68941675464</v>
      </c>
      <c r="AA22" s="13">
        <f t="shared" ca="1" si="8"/>
        <v>349471.82990081684</v>
      </c>
      <c r="AB22" s="13">
        <f t="shared" ca="1" si="8"/>
        <v>318019.36520974326</v>
      </c>
      <c r="AC22" s="13">
        <f t="shared" ca="1" si="8"/>
        <v>333920.33347023046</v>
      </c>
      <c r="AD22" s="13">
        <f t="shared" ca="1" si="8"/>
        <v>269704.88472595531</v>
      </c>
      <c r="AE22" s="13">
        <f t="shared" ca="1" si="8"/>
        <v>198233.09027357717</v>
      </c>
      <c r="AF22" s="13">
        <f t="shared" ca="1" si="8"/>
        <v>89204.890623109735</v>
      </c>
      <c r="AG22" s="13">
        <f t="shared" ca="1" si="8"/>
        <v>31221.711718088409</v>
      </c>
      <c r="AH22" s="13">
        <f t="shared" ca="1" si="8"/>
        <v>0</v>
      </c>
      <c r="AI22" s="13">
        <f t="shared" ca="1" si="8"/>
        <v>0</v>
      </c>
      <c r="AJ22" s="13">
        <f t="shared" ca="1" si="8"/>
        <v>0</v>
      </c>
      <c r="AK22" s="13">
        <f t="shared" ca="1" si="8"/>
        <v>0</v>
      </c>
      <c r="AL22" s="13">
        <f t="shared" ca="1" si="8"/>
        <v>0</v>
      </c>
      <c r="AM22" s="13">
        <f t="shared" ca="1" si="8"/>
        <v>0</v>
      </c>
      <c r="AN22" s="13">
        <f t="shared" ca="1" si="8"/>
        <v>0</v>
      </c>
      <c r="AO22" s="13">
        <f t="shared" ca="1" si="8"/>
        <v>0</v>
      </c>
      <c r="AP22" s="13">
        <f t="shared" ca="1" si="8"/>
        <v>0</v>
      </c>
      <c r="AQ22" s="13">
        <f t="shared" ca="1" si="8"/>
        <v>0</v>
      </c>
      <c r="AR22" s="13">
        <f t="shared" ca="1" si="8"/>
        <v>0</v>
      </c>
      <c r="AS22" s="13">
        <f t="shared" ca="1" si="8"/>
        <v>0</v>
      </c>
      <c r="AT22" s="13">
        <f t="shared" ca="1" si="8"/>
        <v>0</v>
      </c>
      <c r="AU22" s="13">
        <f t="shared" ca="1" si="8"/>
        <v>0</v>
      </c>
      <c r="AV22" s="13">
        <f t="shared" ca="1" si="8"/>
        <v>0</v>
      </c>
    </row>
    <row r="23" spans="1:48">
      <c r="C23" s="282">
        <f ca="1">SUM(C22:AV22)</f>
        <v>12480250.269427367</v>
      </c>
    </row>
    <row r="25" spans="1:48">
      <c r="B25" s="5" t="s">
        <v>408</v>
      </c>
      <c r="C25" s="169">
        <f ca="1">IF(C14-C19&lt;1,C14,C14-C19)</f>
        <v>43.98</v>
      </c>
      <c r="D25" s="169">
        <f t="shared" ref="D25:AV25" ca="1" si="9">IF(D14-D19&lt;1,D14,D14-D19)</f>
        <v>43.98</v>
      </c>
      <c r="E25" s="169">
        <f t="shared" ca="1" si="9"/>
        <v>43.98</v>
      </c>
      <c r="F25" s="169">
        <f t="shared" ca="1" si="9"/>
        <v>42.220799999999997</v>
      </c>
      <c r="G25" s="169">
        <f t="shared" ca="1" si="9"/>
        <v>42.220799999999997</v>
      </c>
      <c r="H25" s="169">
        <f t="shared" ca="1" si="9"/>
        <v>41.341200000000001</v>
      </c>
      <c r="I25" s="169">
        <f t="shared" ca="1" si="9"/>
        <v>41.341200000000001</v>
      </c>
      <c r="J25" s="169">
        <f t="shared" ca="1" si="9"/>
        <v>41.341200000000001</v>
      </c>
      <c r="K25" s="169">
        <f t="shared" ca="1" si="9"/>
        <v>41.341200000000001</v>
      </c>
      <c r="L25" s="169">
        <f t="shared" ca="1" si="9"/>
        <v>40.461599999999997</v>
      </c>
      <c r="M25" s="169">
        <f t="shared" ca="1" si="9"/>
        <v>36.063600000000001</v>
      </c>
      <c r="N25" s="169">
        <f t="shared" ca="1" si="9"/>
        <v>36.063600000000001</v>
      </c>
      <c r="O25" s="169">
        <f t="shared" ca="1" si="9"/>
        <v>33.424799999999998</v>
      </c>
      <c r="P25" s="169">
        <f t="shared" ca="1" si="9"/>
        <v>31.665599999999998</v>
      </c>
      <c r="Q25" s="169">
        <f t="shared" ca="1" si="9"/>
        <v>30.786000000000001</v>
      </c>
      <c r="R25" s="169">
        <f t="shared" ca="1" si="9"/>
        <v>29.906399999999998</v>
      </c>
      <c r="S25" s="169">
        <f t="shared" ca="1" si="9"/>
        <v>29.026800000000001</v>
      </c>
      <c r="T25" s="169">
        <f t="shared" ca="1" si="9"/>
        <v>25.508400000000002</v>
      </c>
      <c r="U25" s="169">
        <f t="shared" ca="1" si="9"/>
        <v>25.508400000000002</v>
      </c>
      <c r="V25" s="169">
        <f t="shared" ca="1" si="9"/>
        <v>21.99</v>
      </c>
      <c r="W25" s="169">
        <f t="shared" ca="1" si="9"/>
        <v>20.230799999999999</v>
      </c>
      <c r="X25" s="169">
        <f t="shared" ca="1" si="9"/>
        <v>17.591999999999999</v>
      </c>
      <c r="Y25" s="169">
        <f t="shared" ca="1" si="9"/>
        <v>15.832799999999999</v>
      </c>
      <c r="Z25" s="169">
        <f t="shared" ca="1" si="9"/>
        <v>14.953199999999999</v>
      </c>
      <c r="AA25" s="169">
        <f t="shared" ca="1" si="9"/>
        <v>13.193999999999999</v>
      </c>
      <c r="AB25" s="169">
        <f t="shared" ca="1" si="9"/>
        <v>11.434799999999999</v>
      </c>
      <c r="AC25" s="169">
        <f t="shared" ca="1" si="9"/>
        <v>11.434799999999999</v>
      </c>
      <c r="AD25" s="169">
        <f t="shared" ca="1" si="9"/>
        <v>8.7959999999999994</v>
      </c>
      <c r="AE25" s="169">
        <f t="shared" ca="1" si="9"/>
        <v>6.1571999999999996</v>
      </c>
      <c r="AF25" s="169">
        <f t="shared" ca="1" si="9"/>
        <v>2.6387999999999998</v>
      </c>
      <c r="AG25" s="169">
        <f t="shared" ca="1" si="9"/>
        <v>1</v>
      </c>
      <c r="AH25" s="169">
        <f t="shared" ca="1" si="9"/>
        <v>0</v>
      </c>
      <c r="AI25" s="169">
        <f t="shared" ca="1" si="9"/>
        <v>0</v>
      </c>
      <c r="AJ25" s="169">
        <f t="shared" ca="1" si="9"/>
        <v>0</v>
      </c>
      <c r="AK25" s="169">
        <f t="shared" ca="1" si="9"/>
        <v>0</v>
      </c>
      <c r="AL25" s="169">
        <f t="shared" ca="1" si="9"/>
        <v>0</v>
      </c>
      <c r="AM25" s="169">
        <f t="shared" ca="1" si="9"/>
        <v>0</v>
      </c>
      <c r="AN25" s="169">
        <f t="shared" ca="1" si="9"/>
        <v>0</v>
      </c>
      <c r="AO25" s="169">
        <f t="shared" ca="1" si="9"/>
        <v>0</v>
      </c>
      <c r="AP25" s="169">
        <f t="shared" ca="1" si="9"/>
        <v>0</v>
      </c>
      <c r="AQ25" s="169">
        <f t="shared" ca="1" si="9"/>
        <v>0</v>
      </c>
      <c r="AR25" s="169">
        <f t="shared" ca="1" si="9"/>
        <v>0</v>
      </c>
      <c r="AS25" s="169">
        <f t="shared" ca="1" si="9"/>
        <v>0</v>
      </c>
      <c r="AT25" s="169">
        <f t="shared" ca="1" si="9"/>
        <v>0</v>
      </c>
      <c r="AU25" s="169">
        <f t="shared" ca="1" si="9"/>
        <v>0</v>
      </c>
      <c r="AV25" s="169">
        <f t="shared" ca="1" si="9"/>
        <v>0</v>
      </c>
    </row>
    <row r="26" spans="1:48">
      <c r="B26" s="3" t="s">
        <v>535</v>
      </c>
      <c r="C26" s="20">
        <v>340</v>
      </c>
      <c r="D26" s="99">
        <f ca="1">IF(D14=0,0,C26*(1+D9))</f>
        <v>357</v>
      </c>
      <c r="E26" s="99">
        <f t="shared" ref="E26:AV26" ca="1" si="10">IF(E14=0,0,D26*(1+E9))</f>
        <v>374.85</v>
      </c>
      <c r="F26" s="99">
        <f t="shared" ca="1" si="10"/>
        <v>393.59250000000003</v>
      </c>
      <c r="G26" s="99">
        <f t="shared" ca="1" si="10"/>
        <v>413.27212500000007</v>
      </c>
      <c r="H26" s="99">
        <f t="shared" ca="1" si="10"/>
        <v>433.93573125000012</v>
      </c>
      <c r="I26" s="99">
        <f t="shared" ca="1" si="10"/>
        <v>455.63251781250017</v>
      </c>
      <c r="J26" s="99">
        <f t="shared" ca="1" si="10"/>
        <v>478.41414370312521</v>
      </c>
      <c r="K26" s="99">
        <f t="shared" ca="1" si="10"/>
        <v>502.33485088828149</v>
      </c>
      <c r="L26" s="99">
        <f t="shared" ca="1" si="10"/>
        <v>527.45159343269563</v>
      </c>
      <c r="M26" s="99">
        <f t="shared" ca="1" si="10"/>
        <v>553.82417310433038</v>
      </c>
      <c r="N26" s="99">
        <f t="shared" ca="1" si="10"/>
        <v>581.51538175954693</v>
      </c>
      <c r="O26" s="99">
        <f t="shared" ca="1" si="10"/>
        <v>610.59115084752432</v>
      </c>
      <c r="P26" s="99">
        <f t="shared" ca="1" si="10"/>
        <v>641.12070838990053</v>
      </c>
      <c r="Q26" s="99">
        <f t="shared" ca="1" si="10"/>
        <v>673.17674380939559</v>
      </c>
      <c r="R26" s="99">
        <f t="shared" ca="1" si="10"/>
        <v>706.83558099986544</v>
      </c>
      <c r="S26" s="99">
        <f t="shared" ca="1" si="10"/>
        <v>742.17736004985875</v>
      </c>
      <c r="T26" s="99">
        <f t="shared" ca="1" si="10"/>
        <v>779.2862280523517</v>
      </c>
      <c r="U26" s="99">
        <f t="shared" ca="1" si="10"/>
        <v>818.25053945496927</v>
      </c>
      <c r="V26" s="99">
        <f t="shared" ca="1" si="10"/>
        <v>859.16306642771781</v>
      </c>
      <c r="W26" s="99">
        <f t="shared" ca="1" si="10"/>
        <v>902.12121974910372</v>
      </c>
      <c r="X26" s="99">
        <f t="shared" ca="1" si="10"/>
        <v>947.2272807365589</v>
      </c>
      <c r="Y26" s="99">
        <f t="shared" ca="1" si="10"/>
        <v>994.58864477338693</v>
      </c>
      <c r="Z26" s="99">
        <f t="shared" ca="1" si="10"/>
        <v>1044.3180770120564</v>
      </c>
      <c r="AA26" s="99">
        <f t="shared" ca="1" si="10"/>
        <v>1096.5339808626593</v>
      </c>
      <c r="AB26" s="99">
        <f t="shared" ca="1" si="10"/>
        <v>1151.3606799057923</v>
      </c>
      <c r="AC26" s="99">
        <f t="shared" ca="1" si="10"/>
        <v>1208.9287139010819</v>
      </c>
      <c r="AD26" s="99">
        <f t="shared" ca="1" si="10"/>
        <v>1269.375149596136</v>
      </c>
      <c r="AE26" s="99">
        <f t="shared" ca="1" si="10"/>
        <v>1332.8439070759428</v>
      </c>
      <c r="AF26" s="99">
        <f t="shared" ca="1" si="10"/>
        <v>1399.48610242974</v>
      </c>
      <c r="AG26" s="99">
        <f t="shared" ca="1" si="10"/>
        <v>1469.460407551227</v>
      </c>
      <c r="AH26" s="99">
        <f t="shared" ca="1" si="10"/>
        <v>0</v>
      </c>
      <c r="AI26" s="99">
        <f t="shared" ca="1" si="10"/>
        <v>0</v>
      </c>
      <c r="AJ26" s="99">
        <f t="shared" ca="1" si="10"/>
        <v>0</v>
      </c>
      <c r="AK26" s="99">
        <f t="shared" ca="1" si="10"/>
        <v>0</v>
      </c>
      <c r="AL26" s="99">
        <f t="shared" ca="1" si="10"/>
        <v>0</v>
      </c>
      <c r="AM26" s="99">
        <f t="shared" ca="1" si="10"/>
        <v>0</v>
      </c>
      <c r="AN26" s="99">
        <f t="shared" ca="1" si="10"/>
        <v>0</v>
      </c>
      <c r="AO26" s="99">
        <f t="shared" ca="1" si="10"/>
        <v>0</v>
      </c>
      <c r="AP26" s="99">
        <f t="shared" ca="1" si="10"/>
        <v>0</v>
      </c>
      <c r="AQ26" s="99">
        <f t="shared" ca="1" si="10"/>
        <v>0</v>
      </c>
      <c r="AR26" s="99">
        <f t="shared" ca="1" si="10"/>
        <v>0</v>
      </c>
      <c r="AS26" s="99">
        <f t="shared" ca="1" si="10"/>
        <v>0</v>
      </c>
      <c r="AT26" s="99">
        <f t="shared" ca="1" si="10"/>
        <v>0</v>
      </c>
      <c r="AU26" s="99">
        <f t="shared" ca="1" si="10"/>
        <v>0</v>
      </c>
      <c r="AV26" s="99">
        <f t="shared" ca="1" si="10"/>
        <v>0</v>
      </c>
    </row>
    <row r="27" spans="1:48">
      <c r="B27" s="3" t="s">
        <v>409</v>
      </c>
      <c r="C27" s="13">
        <f ca="1">C26*12*C25</f>
        <v>179438.4</v>
      </c>
      <c r="D27" s="13">
        <f t="shared" ref="D27:AV27" ca="1" si="11">D26*12*D25</f>
        <v>188410.31999999998</v>
      </c>
      <c r="E27" s="13">
        <f t="shared" ca="1" si="11"/>
        <v>197830.83600000001</v>
      </c>
      <c r="F27" s="13">
        <f t="shared" ca="1" si="11"/>
        <v>199413.48268800002</v>
      </c>
      <c r="G27" s="13">
        <f t="shared" ca="1" si="11"/>
        <v>209384.15682240005</v>
      </c>
      <c r="H27" s="13">
        <f t="shared" ca="1" si="11"/>
        <v>215273.08623303007</v>
      </c>
      <c r="I27" s="13">
        <f t="shared" ca="1" si="11"/>
        <v>226036.74054468155</v>
      </c>
      <c r="J27" s="13">
        <f t="shared" ca="1" si="11"/>
        <v>237338.57757191567</v>
      </c>
      <c r="K27" s="13">
        <f t="shared" ca="1" si="11"/>
        <v>249205.50645051149</v>
      </c>
      <c r="L27" s="13">
        <f t="shared" ca="1" si="11"/>
        <v>256098.42471403629</v>
      </c>
      <c r="M27" s="13">
        <f t="shared" ca="1" si="11"/>
        <v>239674.72138998396</v>
      </c>
      <c r="N27" s="13">
        <f t="shared" ca="1" si="11"/>
        <v>251658.45745948318</v>
      </c>
      <c r="O27" s="13">
        <f t="shared" ca="1" si="11"/>
        <v>244906.64518617996</v>
      </c>
      <c r="P27" s="13">
        <f t="shared" ca="1" si="11"/>
        <v>243617.66284309479</v>
      </c>
      <c r="Q27" s="13">
        <f t="shared" ca="1" si="11"/>
        <v>248693.03081899261</v>
      </c>
      <c r="R27" s="13">
        <f t="shared" ca="1" si="11"/>
        <v>253666.89143537247</v>
      </c>
      <c r="S27" s="13">
        <f t="shared" ca="1" si="11"/>
        <v>258516.40553634291</v>
      </c>
      <c r="T27" s="13">
        <f t="shared" ca="1" si="11"/>
        <v>238540.13783580731</v>
      </c>
      <c r="U27" s="13">
        <f t="shared" ca="1" si="11"/>
        <v>250467.14472759765</v>
      </c>
      <c r="V27" s="13">
        <f t="shared" ca="1" si="11"/>
        <v>226715.94996894617</v>
      </c>
      <c r="W27" s="13">
        <f t="shared" ca="1" si="11"/>
        <v>219007.60767000201</v>
      </c>
      <c r="X27" s="13">
        <f t="shared" ca="1" si="11"/>
        <v>199963.46787261052</v>
      </c>
      <c r="Y27" s="13">
        <f t="shared" ca="1" si="11"/>
        <v>188965.47713961697</v>
      </c>
      <c r="Z27" s="13">
        <f t="shared" ca="1" si="11"/>
        <v>187390.76483012017</v>
      </c>
      <c r="AA27" s="13">
        <f t="shared" ca="1" si="11"/>
        <v>173612.03212202308</v>
      </c>
      <c r="AB27" s="13">
        <f t="shared" ca="1" si="11"/>
        <v>157986.94923104101</v>
      </c>
      <c r="AC27" s="13">
        <f t="shared" ca="1" si="11"/>
        <v>165886.29669259308</v>
      </c>
      <c r="AD27" s="13">
        <f t="shared" ca="1" si="11"/>
        <v>133985.08579017135</v>
      </c>
      <c r="AE27" s="13">
        <f t="shared" ca="1" si="11"/>
        <v>98479.038055775934</v>
      </c>
      <c r="AF27" s="13">
        <f t="shared" ca="1" si="11"/>
        <v>44315.567125099173</v>
      </c>
      <c r="AG27" s="13">
        <f t="shared" ca="1" si="11"/>
        <v>17633.524890614724</v>
      </c>
      <c r="AH27" s="13">
        <f t="shared" ca="1" si="11"/>
        <v>0</v>
      </c>
      <c r="AI27" s="13">
        <f t="shared" ca="1" si="11"/>
        <v>0</v>
      </c>
      <c r="AJ27" s="13">
        <f t="shared" ca="1" si="11"/>
        <v>0</v>
      </c>
      <c r="AK27" s="13">
        <f t="shared" ca="1" si="11"/>
        <v>0</v>
      </c>
      <c r="AL27" s="13">
        <f t="shared" ca="1" si="11"/>
        <v>0</v>
      </c>
      <c r="AM27" s="13">
        <f t="shared" ca="1" si="11"/>
        <v>0</v>
      </c>
      <c r="AN27" s="13">
        <f t="shared" ca="1" si="11"/>
        <v>0</v>
      </c>
      <c r="AO27" s="13">
        <f t="shared" ca="1" si="11"/>
        <v>0</v>
      </c>
      <c r="AP27" s="13">
        <f t="shared" ca="1" si="11"/>
        <v>0</v>
      </c>
      <c r="AQ27" s="13">
        <f t="shared" ca="1" si="11"/>
        <v>0</v>
      </c>
      <c r="AR27" s="13">
        <f t="shared" ca="1" si="11"/>
        <v>0</v>
      </c>
      <c r="AS27" s="13">
        <f t="shared" ca="1" si="11"/>
        <v>0</v>
      </c>
      <c r="AT27" s="13">
        <f t="shared" ca="1" si="11"/>
        <v>0</v>
      </c>
      <c r="AU27" s="13">
        <f t="shared" ca="1" si="11"/>
        <v>0</v>
      </c>
      <c r="AV27" s="13">
        <f t="shared" ca="1" si="11"/>
        <v>0</v>
      </c>
    </row>
    <row r="28" spans="1:48">
      <c r="B28" s="3"/>
      <c r="C28" s="282">
        <f ca="1">SUM(C27:AV27)</f>
        <v>6202112.3896460431</v>
      </c>
    </row>
    <row r="30" spans="1:48">
      <c r="B30" s="5" t="s">
        <v>410</v>
      </c>
      <c r="C30" s="20">
        <v>1700</v>
      </c>
      <c r="D30" s="99">
        <f ca="1">IF(D14=0,0,C30*(1+D9))</f>
        <v>1785</v>
      </c>
      <c r="E30" s="99">
        <f t="shared" ref="E30:AV30" ca="1" si="12">IF(E14=0,0,D30*(1+E9))</f>
        <v>1874.25</v>
      </c>
      <c r="F30" s="99">
        <f t="shared" ca="1" si="12"/>
        <v>1967.9625000000001</v>
      </c>
      <c r="G30" s="99">
        <f t="shared" ca="1" si="12"/>
        <v>2066.3606250000003</v>
      </c>
      <c r="H30" s="99">
        <f t="shared" ca="1" si="12"/>
        <v>2169.6786562500006</v>
      </c>
      <c r="I30" s="99">
        <f t="shared" ca="1" si="12"/>
        <v>2278.1625890625005</v>
      </c>
      <c r="J30" s="99">
        <f t="shared" ca="1" si="12"/>
        <v>2392.0707185156257</v>
      </c>
      <c r="K30" s="99">
        <f t="shared" ca="1" si="12"/>
        <v>2511.6742544414069</v>
      </c>
      <c r="L30" s="99">
        <f t="shared" ca="1" si="12"/>
        <v>2637.2579671634771</v>
      </c>
      <c r="M30" s="99">
        <f t="shared" ca="1" si="12"/>
        <v>2769.120865521651</v>
      </c>
      <c r="N30" s="99">
        <f t="shared" ca="1" si="12"/>
        <v>2907.5769087977337</v>
      </c>
      <c r="O30" s="99">
        <f t="shared" ca="1" si="12"/>
        <v>3052.9557542376206</v>
      </c>
      <c r="P30" s="99">
        <f t="shared" ca="1" si="12"/>
        <v>3205.6035419495015</v>
      </c>
      <c r="Q30" s="99">
        <f t="shared" ca="1" si="12"/>
        <v>3365.8837190469767</v>
      </c>
      <c r="R30" s="99">
        <f t="shared" ca="1" si="12"/>
        <v>3534.1779049993256</v>
      </c>
      <c r="S30" s="99">
        <f t="shared" ca="1" si="12"/>
        <v>3710.8868002492923</v>
      </c>
      <c r="T30" s="99">
        <f t="shared" ca="1" si="12"/>
        <v>3896.4311402617573</v>
      </c>
      <c r="U30" s="99">
        <f t="shared" ca="1" si="12"/>
        <v>4091.2526972748451</v>
      </c>
      <c r="V30" s="99">
        <f t="shared" ca="1" si="12"/>
        <v>4295.8153321385871</v>
      </c>
      <c r="W30" s="99">
        <f t="shared" ca="1" si="12"/>
        <v>4510.6060987455166</v>
      </c>
      <c r="X30" s="99">
        <f t="shared" ca="1" si="12"/>
        <v>4736.1364036827927</v>
      </c>
      <c r="Y30" s="99">
        <f t="shared" ca="1" si="12"/>
        <v>4972.9432238669324</v>
      </c>
      <c r="Z30" s="99">
        <f t="shared" ca="1" si="12"/>
        <v>5221.590385060279</v>
      </c>
      <c r="AA30" s="99">
        <f t="shared" ca="1" si="12"/>
        <v>5482.669904313293</v>
      </c>
      <c r="AB30" s="99">
        <f t="shared" ca="1" si="12"/>
        <v>5756.8033995289579</v>
      </c>
      <c r="AC30" s="99">
        <f t="shared" ca="1" si="12"/>
        <v>6044.643569505406</v>
      </c>
      <c r="AD30" s="99">
        <f t="shared" ca="1" si="12"/>
        <v>6346.8757479806764</v>
      </c>
      <c r="AE30" s="99">
        <f t="shared" ca="1" si="12"/>
        <v>6664.2195353797106</v>
      </c>
      <c r="AF30" s="99">
        <f t="shared" ca="1" si="12"/>
        <v>6997.4305121486968</v>
      </c>
      <c r="AG30" s="99">
        <f t="shared" ca="1" si="12"/>
        <v>7347.3020377561315</v>
      </c>
      <c r="AH30" s="99">
        <f t="shared" ca="1" si="12"/>
        <v>0</v>
      </c>
      <c r="AI30" s="99">
        <f t="shared" ca="1" si="12"/>
        <v>0</v>
      </c>
      <c r="AJ30" s="99">
        <f t="shared" ca="1" si="12"/>
        <v>0</v>
      </c>
      <c r="AK30" s="99">
        <f t="shared" ca="1" si="12"/>
        <v>0</v>
      </c>
      <c r="AL30" s="99">
        <f t="shared" ca="1" si="12"/>
        <v>0</v>
      </c>
      <c r="AM30" s="99">
        <f t="shared" ca="1" si="12"/>
        <v>0</v>
      </c>
      <c r="AN30" s="99">
        <f t="shared" ca="1" si="12"/>
        <v>0</v>
      </c>
      <c r="AO30" s="99">
        <f t="shared" ca="1" si="12"/>
        <v>0</v>
      </c>
      <c r="AP30" s="99">
        <f t="shared" ca="1" si="12"/>
        <v>0</v>
      </c>
      <c r="AQ30" s="99">
        <f t="shared" ca="1" si="12"/>
        <v>0</v>
      </c>
      <c r="AR30" s="99">
        <f t="shared" ca="1" si="12"/>
        <v>0</v>
      </c>
      <c r="AS30" s="99">
        <f t="shared" ca="1" si="12"/>
        <v>0</v>
      </c>
      <c r="AT30" s="99">
        <f t="shared" ca="1" si="12"/>
        <v>0</v>
      </c>
      <c r="AU30" s="99">
        <f t="shared" ca="1" si="12"/>
        <v>0</v>
      </c>
      <c r="AV30" s="99">
        <f t="shared" ca="1" si="12"/>
        <v>0</v>
      </c>
    </row>
    <row r="31" spans="1:48">
      <c r="B31" s="3" t="s">
        <v>411</v>
      </c>
      <c r="C31" s="13">
        <f ca="1">C30*C14</f>
        <v>85000</v>
      </c>
      <c r="D31" s="13">
        <f ca="1">D30*D14</f>
        <v>89250</v>
      </c>
      <c r="E31" s="13">
        <f t="shared" ref="E31:AV31" ca="1" si="13">E30*E14</f>
        <v>93712.5</v>
      </c>
      <c r="F31" s="13">
        <f t="shared" ca="1" si="13"/>
        <v>94462.200000000012</v>
      </c>
      <c r="G31" s="13">
        <f t="shared" ca="1" si="13"/>
        <v>99185.310000000012</v>
      </c>
      <c r="H31" s="13">
        <f t="shared" ca="1" si="13"/>
        <v>101974.89684375003</v>
      </c>
      <c r="I31" s="13">
        <f t="shared" ca="1" si="13"/>
        <v>107073.64168593752</v>
      </c>
      <c r="J31" s="13">
        <f t="shared" ca="1" si="13"/>
        <v>112427.3237702344</v>
      </c>
      <c r="K31" s="13">
        <f t="shared" ca="1" si="13"/>
        <v>118048.68995874612</v>
      </c>
      <c r="L31" s="13">
        <f t="shared" ca="1" si="13"/>
        <v>121313.86648951995</v>
      </c>
      <c r="M31" s="13">
        <f t="shared" ca="1" si="13"/>
        <v>113533.9554863877</v>
      </c>
      <c r="N31" s="13">
        <f t="shared" ca="1" si="13"/>
        <v>119210.65326070708</v>
      </c>
      <c r="O31" s="13">
        <f t="shared" ca="1" si="13"/>
        <v>116012.31866102958</v>
      </c>
      <c r="P31" s="13">
        <f t="shared" ca="1" si="13"/>
        <v>115401.72751018206</v>
      </c>
      <c r="Q31" s="13">
        <f t="shared" ca="1" si="13"/>
        <v>117805.93016664419</v>
      </c>
      <c r="R31" s="13">
        <f t="shared" ca="1" si="13"/>
        <v>120162.04876997707</v>
      </c>
      <c r="S31" s="13">
        <f t="shared" ca="1" si="13"/>
        <v>122459.26440822665</v>
      </c>
      <c r="T31" s="13">
        <f t="shared" ca="1" si="13"/>
        <v>112996.50306759097</v>
      </c>
      <c r="U31" s="13">
        <f t="shared" ca="1" si="13"/>
        <v>118646.32822097051</v>
      </c>
      <c r="V31" s="13">
        <f t="shared" ca="1" si="13"/>
        <v>107395.38330346468</v>
      </c>
      <c r="W31" s="13">
        <f t="shared" ca="1" si="13"/>
        <v>103743.94027114689</v>
      </c>
      <c r="X31" s="13">
        <f t="shared" ca="1" si="13"/>
        <v>94722.72807365586</v>
      </c>
      <c r="Y31" s="13">
        <f t="shared" ca="1" si="13"/>
        <v>89512.978029604783</v>
      </c>
      <c r="Z31" s="13">
        <f t="shared" ca="1" si="13"/>
        <v>88767.036546024741</v>
      </c>
      <c r="AA31" s="13">
        <f t="shared" ca="1" si="13"/>
        <v>82240.048564699391</v>
      </c>
      <c r="AB31" s="13">
        <f t="shared" ca="1" si="13"/>
        <v>74838.44419387645</v>
      </c>
      <c r="AC31" s="13">
        <f t="shared" ca="1" si="13"/>
        <v>78580.366403570282</v>
      </c>
      <c r="AD31" s="13">
        <f t="shared" ca="1" si="13"/>
        <v>63468.757479806765</v>
      </c>
      <c r="AE31" s="13">
        <f t="shared" ca="1" si="13"/>
        <v>46649.53674765797</v>
      </c>
      <c r="AF31" s="13">
        <f t="shared" ca="1" si="13"/>
        <v>20992.29153644609</v>
      </c>
      <c r="AG31" s="13">
        <f t="shared" ca="1" si="13"/>
        <v>7347.3020377561315</v>
      </c>
      <c r="AH31" s="13">
        <f t="shared" ca="1" si="13"/>
        <v>0</v>
      </c>
      <c r="AI31" s="13">
        <f t="shared" ca="1" si="13"/>
        <v>0</v>
      </c>
      <c r="AJ31" s="13">
        <f t="shared" ca="1" si="13"/>
        <v>0</v>
      </c>
      <c r="AK31" s="13">
        <f t="shared" ca="1" si="13"/>
        <v>0</v>
      </c>
      <c r="AL31" s="13">
        <f t="shared" ca="1" si="13"/>
        <v>0</v>
      </c>
      <c r="AM31" s="13">
        <f t="shared" ca="1" si="13"/>
        <v>0</v>
      </c>
      <c r="AN31" s="13">
        <f t="shared" ca="1" si="13"/>
        <v>0</v>
      </c>
      <c r="AO31" s="13">
        <f t="shared" ca="1" si="13"/>
        <v>0</v>
      </c>
      <c r="AP31" s="13">
        <f t="shared" ca="1" si="13"/>
        <v>0</v>
      </c>
      <c r="AQ31" s="13">
        <f t="shared" ca="1" si="13"/>
        <v>0</v>
      </c>
      <c r="AR31" s="13">
        <f t="shared" ca="1" si="13"/>
        <v>0</v>
      </c>
      <c r="AS31" s="13">
        <f t="shared" ca="1" si="13"/>
        <v>0</v>
      </c>
      <c r="AT31" s="13">
        <f t="shared" ca="1" si="13"/>
        <v>0</v>
      </c>
      <c r="AU31" s="13">
        <f t="shared" ca="1" si="13"/>
        <v>0</v>
      </c>
      <c r="AV31" s="13">
        <f t="shared" ca="1" si="13"/>
        <v>0</v>
      </c>
    </row>
    <row r="32" spans="1:48">
      <c r="C32" s="282">
        <f ca="1">SUM(C31:AV31)</f>
        <v>2936935.9714876153</v>
      </c>
    </row>
    <row r="33" spans="1:48">
      <c r="C33" s="75">
        <f>C11</f>
        <v>2016</v>
      </c>
      <c r="D33" s="75">
        <f t="shared" ref="D33:AV33" si="14">D11</f>
        <v>2017</v>
      </c>
      <c r="E33" s="75">
        <f t="shared" si="14"/>
        <v>2018</v>
      </c>
      <c r="F33" s="75">
        <f t="shared" si="14"/>
        <v>2019</v>
      </c>
      <c r="G33" s="75">
        <f t="shared" si="14"/>
        <v>2020</v>
      </c>
      <c r="H33" s="75">
        <f t="shared" si="14"/>
        <v>2021</v>
      </c>
      <c r="I33" s="75">
        <f t="shared" si="14"/>
        <v>2022</v>
      </c>
      <c r="J33" s="75">
        <f t="shared" si="14"/>
        <v>2023</v>
      </c>
      <c r="K33" s="75">
        <f t="shared" si="14"/>
        <v>2024</v>
      </c>
      <c r="L33" s="75">
        <f t="shared" si="14"/>
        <v>2025</v>
      </c>
      <c r="M33" s="75">
        <f t="shared" si="14"/>
        <v>2026</v>
      </c>
      <c r="N33" s="75">
        <f t="shared" si="14"/>
        <v>2027</v>
      </c>
      <c r="O33" s="75">
        <f t="shared" si="14"/>
        <v>2028</v>
      </c>
      <c r="P33" s="75">
        <f t="shared" si="14"/>
        <v>2029</v>
      </c>
      <c r="Q33" s="75">
        <f t="shared" si="14"/>
        <v>2030</v>
      </c>
      <c r="R33" s="75">
        <f t="shared" si="14"/>
        <v>2031</v>
      </c>
      <c r="S33" s="75">
        <f t="shared" si="14"/>
        <v>2032</v>
      </c>
      <c r="T33" s="75">
        <f t="shared" si="14"/>
        <v>2033</v>
      </c>
      <c r="U33" s="75">
        <f t="shared" si="14"/>
        <v>2034</v>
      </c>
      <c r="V33" s="75">
        <f t="shared" si="14"/>
        <v>2035</v>
      </c>
      <c r="W33" s="75">
        <f t="shared" si="14"/>
        <v>2036</v>
      </c>
      <c r="X33" s="75">
        <f t="shared" si="14"/>
        <v>2037</v>
      </c>
      <c r="Y33" s="75">
        <f t="shared" si="14"/>
        <v>2038</v>
      </c>
      <c r="Z33" s="75">
        <f t="shared" si="14"/>
        <v>2039</v>
      </c>
      <c r="AA33" s="75">
        <f t="shared" si="14"/>
        <v>2040</v>
      </c>
      <c r="AB33" s="75">
        <f t="shared" si="14"/>
        <v>2041</v>
      </c>
      <c r="AC33" s="75">
        <f t="shared" si="14"/>
        <v>2042</v>
      </c>
      <c r="AD33" s="75">
        <f t="shared" si="14"/>
        <v>2043</v>
      </c>
      <c r="AE33" s="75">
        <f t="shared" si="14"/>
        <v>2044</v>
      </c>
      <c r="AF33" s="75">
        <f t="shared" si="14"/>
        <v>2045</v>
      </c>
      <c r="AG33" s="75">
        <f t="shared" si="14"/>
        <v>2046</v>
      </c>
      <c r="AH33" s="75">
        <f t="shared" si="14"/>
        <v>2047</v>
      </c>
      <c r="AI33" s="75">
        <f t="shared" si="14"/>
        <v>2048</v>
      </c>
      <c r="AJ33" s="75">
        <f t="shared" si="14"/>
        <v>2049</v>
      </c>
      <c r="AK33" s="75">
        <f t="shared" si="14"/>
        <v>2050</v>
      </c>
      <c r="AL33" s="75">
        <f t="shared" si="14"/>
        <v>2051</v>
      </c>
      <c r="AM33" s="75">
        <f t="shared" si="14"/>
        <v>2052</v>
      </c>
      <c r="AN33" s="75">
        <f t="shared" si="14"/>
        <v>2053</v>
      </c>
      <c r="AO33" s="75">
        <f t="shared" si="14"/>
        <v>2054</v>
      </c>
      <c r="AP33" s="75">
        <f t="shared" si="14"/>
        <v>2055</v>
      </c>
      <c r="AQ33" s="75">
        <f t="shared" si="14"/>
        <v>2056</v>
      </c>
      <c r="AR33" s="75">
        <f t="shared" si="14"/>
        <v>2057</v>
      </c>
      <c r="AS33" s="75">
        <f t="shared" si="14"/>
        <v>2058</v>
      </c>
      <c r="AT33" s="75">
        <f t="shared" si="14"/>
        <v>2059</v>
      </c>
      <c r="AU33" s="75">
        <f t="shared" si="14"/>
        <v>2060</v>
      </c>
      <c r="AV33" s="75">
        <f t="shared" si="14"/>
        <v>2061</v>
      </c>
    </row>
    <row r="34" spans="1:48">
      <c r="B34" s="3" t="s">
        <v>412</v>
      </c>
      <c r="C34" s="284">
        <f ca="1">C15</f>
        <v>660000</v>
      </c>
      <c r="D34" s="284">
        <f ca="1">D15</f>
        <v>693000</v>
      </c>
      <c r="E34" s="284">
        <f t="shared" ref="E34:AV34" ca="1" si="15">E15</f>
        <v>727650</v>
      </c>
      <c r="F34" s="284">
        <f t="shared" ca="1" si="15"/>
        <v>733471.20000000007</v>
      </c>
      <c r="G34" s="284">
        <f t="shared" ca="1" si="15"/>
        <v>770144.76</v>
      </c>
      <c r="H34" s="284">
        <f t="shared" ca="1" si="15"/>
        <v>791805.08137500007</v>
      </c>
      <c r="I34" s="284">
        <f t="shared" ca="1" si="15"/>
        <v>831395.33544375014</v>
      </c>
      <c r="J34" s="284">
        <f t="shared" ca="1" si="15"/>
        <v>872965.1022159378</v>
      </c>
      <c r="K34" s="284">
        <f t="shared" ca="1" si="15"/>
        <v>916613.35732673458</v>
      </c>
      <c r="L34" s="284">
        <f t="shared" ca="1" si="15"/>
        <v>941966.49274215498</v>
      </c>
      <c r="M34" s="284">
        <f t="shared" ca="1" si="15"/>
        <v>881557.77201195154</v>
      </c>
      <c r="N34" s="284">
        <f t="shared" ca="1" si="15"/>
        <v>925635.66061254917</v>
      </c>
      <c r="O34" s="284">
        <f t="shared" ca="1" si="15"/>
        <v>900801.53313270025</v>
      </c>
      <c r="P34" s="284">
        <f t="shared" ca="1" si="15"/>
        <v>896060.47243200196</v>
      </c>
      <c r="Q34" s="284">
        <f t="shared" ca="1" si="15"/>
        <v>914728.39894100209</v>
      </c>
      <c r="R34" s="284">
        <f t="shared" ca="1" si="15"/>
        <v>933022.96691982215</v>
      </c>
      <c r="S34" s="284">
        <f t="shared" ca="1" si="15"/>
        <v>950860.17069917184</v>
      </c>
      <c r="T34" s="284">
        <f t="shared" ca="1" si="15"/>
        <v>877384.61205423588</v>
      </c>
      <c r="U34" s="284">
        <f t="shared" ca="1" si="15"/>
        <v>921253.84265694767</v>
      </c>
      <c r="V34" s="284">
        <f t="shared" ca="1" si="15"/>
        <v>833893.56447396125</v>
      </c>
      <c r="W34" s="284">
        <f t="shared" ca="1" si="15"/>
        <v>805541.18328184658</v>
      </c>
      <c r="X34" s="284">
        <f t="shared" ca="1" si="15"/>
        <v>735494.12386603397</v>
      </c>
      <c r="Y34" s="284">
        <f t="shared" ca="1" si="15"/>
        <v>695041.94705340208</v>
      </c>
      <c r="Z34" s="284">
        <f t="shared" ca="1" si="15"/>
        <v>689249.93082795711</v>
      </c>
      <c r="AA34" s="284">
        <f t="shared" ca="1" si="15"/>
        <v>638569.78885531332</v>
      </c>
      <c r="AB34" s="284">
        <f t="shared" ca="1" si="15"/>
        <v>581098.50785833516</v>
      </c>
      <c r="AC34" s="284">
        <f t="shared" ca="1" si="15"/>
        <v>610153.43325125193</v>
      </c>
      <c r="AD34" s="284">
        <f t="shared" ca="1" si="15"/>
        <v>492816.23454908811</v>
      </c>
      <c r="AE34" s="284">
        <f t="shared" ca="1" si="15"/>
        <v>362219.93239357974</v>
      </c>
      <c r="AF34" s="284">
        <f t="shared" ca="1" si="15"/>
        <v>162998.96957711087</v>
      </c>
      <c r="AG34" s="284">
        <f t="shared" ca="1" si="15"/>
        <v>57049.639351988808</v>
      </c>
      <c r="AH34" s="284">
        <f t="shared" ca="1" si="15"/>
        <v>0</v>
      </c>
      <c r="AI34" s="284">
        <f t="shared" ca="1" si="15"/>
        <v>0</v>
      </c>
      <c r="AJ34" s="284">
        <f t="shared" ca="1" si="15"/>
        <v>0</v>
      </c>
      <c r="AK34" s="284">
        <f t="shared" ca="1" si="15"/>
        <v>0</v>
      </c>
      <c r="AL34" s="284">
        <f t="shared" ca="1" si="15"/>
        <v>0</v>
      </c>
      <c r="AM34" s="284">
        <f t="shared" ca="1" si="15"/>
        <v>0</v>
      </c>
      <c r="AN34" s="284">
        <f t="shared" ca="1" si="15"/>
        <v>0</v>
      </c>
      <c r="AO34" s="284">
        <f t="shared" ca="1" si="15"/>
        <v>0</v>
      </c>
      <c r="AP34" s="284">
        <f t="shared" ca="1" si="15"/>
        <v>0</v>
      </c>
      <c r="AQ34" s="284">
        <f t="shared" ca="1" si="15"/>
        <v>0</v>
      </c>
      <c r="AR34" s="284">
        <f t="shared" ca="1" si="15"/>
        <v>0</v>
      </c>
      <c r="AS34" s="284">
        <f t="shared" ca="1" si="15"/>
        <v>0</v>
      </c>
      <c r="AT34" s="284">
        <f t="shared" ca="1" si="15"/>
        <v>0</v>
      </c>
      <c r="AU34" s="284">
        <f t="shared" ca="1" si="15"/>
        <v>0</v>
      </c>
      <c r="AV34" s="284">
        <f t="shared" ca="1" si="15"/>
        <v>0</v>
      </c>
    </row>
    <row r="35" spans="1:48">
      <c r="B35" s="3" t="s">
        <v>404</v>
      </c>
      <c r="C35" s="284">
        <f ca="1">C22</f>
        <v>361200</v>
      </c>
      <c r="D35" s="284">
        <f t="shared" ref="D35:AV35" ca="1" si="16">D22</f>
        <v>379260</v>
      </c>
      <c r="E35" s="284">
        <f t="shared" ca="1" si="16"/>
        <v>398223.00000000006</v>
      </c>
      <c r="F35" s="284">
        <f t="shared" ca="1" si="16"/>
        <v>401408.78400000004</v>
      </c>
      <c r="G35" s="284">
        <f t="shared" ca="1" si="16"/>
        <v>421479.22320000001</v>
      </c>
      <c r="H35" s="284">
        <f t="shared" ca="1" si="16"/>
        <v>433333.32635250012</v>
      </c>
      <c r="I35" s="284">
        <f t="shared" ca="1" si="16"/>
        <v>454999.99267012515</v>
      </c>
      <c r="J35" s="284">
        <f t="shared" ca="1" si="16"/>
        <v>477749.99230363138</v>
      </c>
      <c r="K35" s="284">
        <f t="shared" ca="1" si="16"/>
        <v>501637.49191881297</v>
      </c>
      <c r="L35" s="284">
        <f t="shared" ca="1" si="16"/>
        <v>515512.57148252492</v>
      </c>
      <c r="M35" s="284">
        <f t="shared" ca="1" si="16"/>
        <v>482452.52613744984</v>
      </c>
      <c r="N35" s="284">
        <f t="shared" ca="1" si="16"/>
        <v>506575.1524443223</v>
      </c>
      <c r="O35" s="284">
        <f t="shared" ca="1" si="16"/>
        <v>492984.11176898691</v>
      </c>
      <c r="P35" s="284">
        <f t="shared" ca="1" si="16"/>
        <v>490389.45854915021</v>
      </c>
      <c r="Q35" s="284">
        <f t="shared" ca="1" si="16"/>
        <v>500605.90560225752</v>
      </c>
      <c r="R35" s="284">
        <f t="shared" ca="1" si="16"/>
        <v>510618.02371430263</v>
      </c>
      <c r="S35" s="284">
        <f t="shared" ca="1" si="16"/>
        <v>520379.83887354669</v>
      </c>
      <c r="T35" s="284">
        <f t="shared" ca="1" si="16"/>
        <v>480168.66950604529</v>
      </c>
      <c r="U35" s="284">
        <f t="shared" ca="1" si="16"/>
        <v>504177.10298134753</v>
      </c>
      <c r="V35" s="284">
        <f t="shared" ca="1" si="16"/>
        <v>456367.2052848406</v>
      </c>
      <c r="W35" s="284">
        <f t="shared" ca="1" si="16"/>
        <v>440850.72030515602</v>
      </c>
      <c r="X35" s="284">
        <f t="shared" ca="1" si="16"/>
        <v>402515.87506122934</v>
      </c>
      <c r="Y35" s="284">
        <f t="shared" ca="1" si="16"/>
        <v>380377.50193286181</v>
      </c>
      <c r="Z35" s="284">
        <f t="shared" ca="1" si="16"/>
        <v>377207.68941675464</v>
      </c>
      <c r="AA35" s="284">
        <f t="shared" ca="1" si="16"/>
        <v>349471.82990081684</v>
      </c>
      <c r="AB35" s="284">
        <f t="shared" ca="1" si="16"/>
        <v>318019.36520974326</v>
      </c>
      <c r="AC35" s="284">
        <f t="shared" ca="1" si="16"/>
        <v>333920.33347023046</v>
      </c>
      <c r="AD35" s="284">
        <f t="shared" ca="1" si="16"/>
        <v>269704.88472595531</v>
      </c>
      <c r="AE35" s="284">
        <f t="shared" ca="1" si="16"/>
        <v>198233.09027357717</v>
      </c>
      <c r="AF35" s="284">
        <f t="shared" ca="1" si="16"/>
        <v>89204.890623109735</v>
      </c>
      <c r="AG35" s="284">
        <f t="shared" ca="1" si="16"/>
        <v>31221.711718088409</v>
      </c>
      <c r="AH35" s="284">
        <f t="shared" ca="1" si="16"/>
        <v>0</v>
      </c>
      <c r="AI35" s="284">
        <f t="shared" ca="1" si="16"/>
        <v>0</v>
      </c>
      <c r="AJ35" s="284">
        <f t="shared" ca="1" si="16"/>
        <v>0</v>
      </c>
      <c r="AK35" s="284">
        <f t="shared" ca="1" si="16"/>
        <v>0</v>
      </c>
      <c r="AL35" s="284">
        <f t="shared" ca="1" si="16"/>
        <v>0</v>
      </c>
      <c r="AM35" s="284">
        <f t="shared" ca="1" si="16"/>
        <v>0</v>
      </c>
      <c r="AN35" s="284">
        <f t="shared" ca="1" si="16"/>
        <v>0</v>
      </c>
      <c r="AO35" s="284">
        <f t="shared" ca="1" si="16"/>
        <v>0</v>
      </c>
      <c r="AP35" s="284">
        <f t="shared" ca="1" si="16"/>
        <v>0</v>
      </c>
      <c r="AQ35" s="284">
        <f t="shared" ca="1" si="16"/>
        <v>0</v>
      </c>
      <c r="AR35" s="284">
        <f t="shared" ca="1" si="16"/>
        <v>0</v>
      </c>
      <c r="AS35" s="284">
        <f t="shared" ca="1" si="16"/>
        <v>0</v>
      </c>
      <c r="AT35" s="284">
        <f t="shared" ca="1" si="16"/>
        <v>0</v>
      </c>
      <c r="AU35" s="284">
        <f t="shared" ca="1" si="16"/>
        <v>0</v>
      </c>
      <c r="AV35" s="284">
        <f t="shared" ca="1" si="16"/>
        <v>0</v>
      </c>
    </row>
    <row r="36" spans="1:48">
      <c r="B36" s="3" t="s">
        <v>413</v>
      </c>
      <c r="C36" s="284">
        <f ca="1">C27</f>
        <v>179438.4</v>
      </c>
      <c r="D36" s="284">
        <f t="shared" ref="D36:AV36" ca="1" si="17">D27</f>
        <v>188410.31999999998</v>
      </c>
      <c r="E36" s="284">
        <f t="shared" ca="1" si="17"/>
        <v>197830.83600000001</v>
      </c>
      <c r="F36" s="284">
        <f t="shared" ca="1" si="17"/>
        <v>199413.48268800002</v>
      </c>
      <c r="G36" s="284">
        <f t="shared" ca="1" si="17"/>
        <v>209384.15682240005</v>
      </c>
      <c r="H36" s="284">
        <f t="shared" ca="1" si="17"/>
        <v>215273.08623303007</v>
      </c>
      <c r="I36" s="284">
        <f t="shared" ca="1" si="17"/>
        <v>226036.74054468155</v>
      </c>
      <c r="J36" s="284">
        <f t="shared" ca="1" si="17"/>
        <v>237338.57757191567</v>
      </c>
      <c r="K36" s="284">
        <f t="shared" ca="1" si="17"/>
        <v>249205.50645051149</v>
      </c>
      <c r="L36" s="284">
        <f t="shared" ca="1" si="17"/>
        <v>256098.42471403629</v>
      </c>
      <c r="M36" s="284">
        <f t="shared" ca="1" si="17"/>
        <v>239674.72138998396</v>
      </c>
      <c r="N36" s="284">
        <f t="shared" ca="1" si="17"/>
        <v>251658.45745948318</v>
      </c>
      <c r="O36" s="284">
        <f t="shared" ca="1" si="17"/>
        <v>244906.64518617996</v>
      </c>
      <c r="P36" s="284">
        <f t="shared" ca="1" si="17"/>
        <v>243617.66284309479</v>
      </c>
      <c r="Q36" s="284">
        <f t="shared" ca="1" si="17"/>
        <v>248693.03081899261</v>
      </c>
      <c r="R36" s="284">
        <f t="shared" ca="1" si="17"/>
        <v>253666.89143537247</v>
      </c>
      <c r="S36" s="284">
        <f t="shared" ca="1" si="17"/>
        <v>258516.40553634291</v>
      </c>
      <c r="T36" s="284">
        <f t="shared" ca="1" si="17"/>
        <v>238540.13783580731</v>
      </c>
      <c r="U36" s="284">
        <f t="shared" ca="1" si="17"/>
        <v>250467.14472759765</v>
      </c>
      <c r="V36" s="284">
        <f t="shared" ca="1" si="17"/>
        <v>226715.94996894617</v>
      </c>
      <c r="W36" s="284">
        <f t="shared" ca="1" si="17"/>
        <v>219007.60767000201</v>
      </c>
      <c r="X36" s="284">
        <f t="shared" ca="1" si="17"/>
        <v>199963.46787261052</v>
      </c>
      <c r="Y36" s="284">
        <f t="shared" ca="1" si="17"/>
        <v>188965.47713961697</v>
      </c>
      <c r="Z36" s="284">
        <f t="shared" ca="1" si="17"/>
        <v>187390.76483012017</v>
      </c>
      <c r="AA36" s="284">
        <f t="shared" ca="1" si="17"/>
        <v>173612.03212202308</v>
      </c>
      <c r="AB36" s="284">
        <f t="shared" ca="1" si="17"/>
        <v>157986.94923104101</v>
      </c>
      <c r="AC36" s="284">
        <f t="shared" ca="1" si="17"/>
        <v>165886.29669259308</v>
      </c>
      <c r="AD36" s="284">
        <f t="shared" ca="1" si="17"/>
        <v>133985.08579017135</v>
      </c>
      <c r="AE36" s="284">
        <f t="shared" ca="1" si="17"/>
        <v>98479.038055775934</v>
      </c>
      <c r="AF36" s="284">
        <f t="shared" ca="1" si="17"/>
        <v>44315.567125099173</v>
      </c>
      <c r="AG36" s="284">
        <f t="shared" ca="1" si="17"/>
        <v>17633.524890614724</v>
      </c>
      <c r="AH36" s="284">
        <f t="shared" ca="1" si="17"/>
        <v>0</v>
      </c>
      <c r="AI36" s="284">
        <f t="shared" ca="1" si="17"/>
        <v>0</v>
      </c>
      <c r="AJ36" s="284">
        <f t="shared" ca="1" si="17"/>
        <v>0</v>
      </c>
      <c r="AK36" s="284">
        <f t="shared" ca="1" si="17"/>
        <v>0</v>
      </c>
      <c r="AL36" s="284">
        <f t="shared" ca="1" si="17"/>
        <v>0</v>
      </c>
      <c r="AM36" s="284">
        <f t="shared" ca="1" si="17"/>
        <v>0</v>
      </c>
      <c r="AN36" s="284">
        <f t="shared" ca="1" si="17"/>
        <v>0</v>
      </c>
      <c r="AO36" s="284">
        <f t="shared" ca="1" si="17"/>
        <v>0</v>
      </c>
      <c r="AP36" s="284">
        <f t="shared" ca="1" si="17"/>
        <v>0</v>
      </c>
      <c r="AQ36" s="284">
        <f t="shared" ca="1" si="17"/>
        <v>0</v>
      </c>
      <c r="AR36" s="284">
        <f t="shared" ca="1" si="17"/>
        <v>0</v>
      </c>
      <c r="AS36" s="284">
        <f t="shared" ca="1" si="17"/>
        <v>0</v>
      </c>
      <c r="AT36" s="284">
        <f t="shared" ca="1" si="17"/>
        <v>0</v>
      </c>
      <c r="AU36" s="284">
        <f t="shared" ca="1" si="17"/>
        <v>0</v>
      </c>
      <c r="AV36" s="284">
        <f t="shared" ca="1" si="17"/>
        <v>0</v>
      </c>
    </row>
    <row r="37" spans="1:48">
      <c r="B37" s="3" t="s">
        <v>414</v>
      </c>
      <c r="C37" s="284">
        <f ca="1">C31</f>
        <v>85000</v>
      </c>
      <c r="D37" s="284">
        <f ca="1">D31</f>
        <v>89250</v>
      </c>
      <c r="E37" s="284">
        <f t="shared" ref="E37:AV37" ca="1" si="18">E31</f>
        <v>93712.5</v>
      </c>
      <c r="F37" s="284">
        <f t="shared" ca="1" si="18"/>
        <v>94462.200000000012</v>
      </c>
      <c r="G37" s="284">
        <f t="shared" ca="1" si="18"/>
        <v>99185.310000000012</v>
      </c>
      <c r="H37" s="284">
        <f t="shared" ca="1" si="18"/>
        <v>101974.89684375003</v>
      </c>
      <c r="I37" s="284">
        <f t="shared" ca="1" si="18"/>
        <v>107073.64168593752</v>
      </c>
      <c r="J37" s="284">
        <f t="shared" ca="1" si="18"/>
        <v>112427.3237702344</v>
      </c>
      <c r="K37" s="284">
        <f t="shared" ca="1" si="18"/>
        <v>118048.68995874612</v>
      </c>
      <c r="L37" s="284">
        <f t="shared" ca="1" si="18"/>
        <v>121313.86648951995</v>
      </c>
      <c r="M37" s="284">
        <f t="shared" ca="1" si="18"/>
        <v>113533.9554863877</v>
      </c>
      <c r="N37" s="284">
        <f t="shared" ca="1" si="18"/>
        <v>119210.65326070708</v>
      </c>
      <c r="O37" s="284">
        <f t="shared" ca="1" si="18"/>
        <v>116012.31866102958</v>
      </c>
      <c r="P37" s="284">
        <f t="shared" ca="1" si="18"/>
        <v>115401.72751018206</v>
      </c>
      <c r="Q37" s="284">
        <f t="shared" ca="1" si="18"/>
        <v>117805.93016664419</v>
      </c>
      <c r="R37" s="284">
        <f t="shared" ca="1" si="18"/>
        <v>120162.04876997707</v>
      </c>
      <c r="S37" s="284">
        <f t="shared" ca="1" si="18"/>
        <v>122459.26440822665</v>
      </c>
      <c r="T37" s="284">
        <f t="shared" ca="1" si="18"/>
        <v>112996.50306759097</v>
      </c>
      <c r="U37" s="284">
        <f t="shared" ca="1" si="18"/>
        <v>118646.32822097051</v>
      </c>
      <c r="V37" s="284">
        <f t="shared" ca="1" si="18"/>
        <v>107395.38330346468</v>
      </c>
      <c r="W37" s="284">
        <f t="shared" ca="1" si="18"/>
        <v>103743.94027114689</v>
      </c>
      <c r="X37" s="284">
        <f t="shared" ca="1" si="18"/>
        <v>94722.72807365586</v>
      </c>
      <c r="Y37" s="284">
        <f t="shared" ca="1" si="18"/>
        <v>89512.978029604783</v>
      </c>
      <c r="Z37" s="284">
        <f t="shared" ca="1" si="18"/>
        <v>88767.036546024741</v>
      </c>
      <c r="AA37" s="284">
        <f t="shared" ca="1" si="18"/>
        <v>82240.048564699391</v>
      </c>
      <c r="AB37" s="284">
        <f t="shared" ca="1" si="18"/>
        <v>74838.44419387645</v>
      </c>
      <c r="AC37" s="284">
        <f t="shared" ca="1" si="18"/>
        <v>78580.366403570282</v>
      </c>
      <c r="AD37" s="284">
        <f t="shared" ca="1" si="18"/>
        <v>63468.757479806765</v>
      </c>
      <c r="AE37" s="284">
        <f t="shared" ca="1" si="18"/>
        <v>46649.53674765797</v>
      </c>
      <c r="AF37" s="284">
        <f t="shared" ca="1" si="18"/>
        <v>20992.29153644609</v>
      </c>
      <c r="AG37" s="284">
        <f t="shared" ca="1" si="18"/>
        <v>7347.3020377561315</v>
      </c>
      <c r="AH37" s="284">
        <f t="shared" ca="1" si="18"/>
        <v>0</v>
      </c>
      <c r="AI37" s="284">
        <f t="shared" ca="1" si="18"/>
        <v>0</v>
      </c>
      <c r="AJ37" s="284">
        <f t="shared" ca="1" si="18"/>
        <v>0</v>
      </c>
      <c r="AK37" s="284">
        <f t="shared" ca="1" si="18"/>
        <v>0</v>
      </c>
      <c r="AL37" s="284">
        <f t="shared" ca="1" si="18"/>
        <v>0</v>
      </c>
      <c r="AM37" s="284">
        <f t="shared" ca="1" si="18"/>
        <v>0</v>
      </c>
      <c r="AN37" s="284">
        <f t="shared" ca="1" si="18"/>
        <v>0</v>
      </c>
      <c r="AO37" s="284">
        <f t="shared" ca="1" si="18"/>
        <v>0</v>
      </c>
      <c r="AP37" s="284">
        <f t="shared" ca="1" si="18"/>
        <v>0</v>
      </c>
      <c r="AQ37" s="284">
        <f t="shared" ca="1" si="18"/>
        <v>0</v>
      </c>
      <c r="AR37" s="284">
        <f t="shared" ca="1" si="18"/>
        <v>0</v>
      </c>
      <c r="AS37" s="284">
        <f t="shared" ca="1" si="18"/>
        <v>0</v>
      </c>
      <c r="AT37" s="284">
        <f t="shared" ca="1" si="18"/>
        <v>0</v>
      </c>
      <c r="AU37" s="284">
        <f t="shared" ca="1" si="18"/>
        <v>0</v>
      </c>
      <c r="AV37" s="284">
        <f t="shared" ca="1" si="18"/>
        <v>0</v>
      </c>
    </row>
    <row r="38" spans="1:48" s="77" customFormat="1">
      <c r="A38" s="126"/>
      <c r="B38" s="5" t="s">
        <v>415</v>
      </c>
      <c r="C38" s="76">
        <f ca="1">SUM(C34:C37)</f>
        <v>1285638.3999999999</v>
      </c>
      <c r="D38" s="76">
        <f ca="1">SUM(D34:D37)</f>
        <v>1349920.32</v>
      </c>
      <c r="E38" s="76">
        <f t="shared" ref="E38:AV38" ca="1" si="19">SUM(E34:E37)</f>
        <v>1417416.3360000001</v>
      </c>
      <c r="F38" s="76">
        <f t="shared" ca="1" si="19"/>
        <v>1428755.6666880001</v>
      </c>
      <c r="G38" s="76">
        <f t="shared" ca="1" si="19"/>
        <v>1500193.4500224004</v>
      </c>
      <c r="H38" s="76">
        <f t="shared" ca="1" si="19"/>
        <v>1542386.3908042803</v>
      </c>
      <c r="I38" s="76">
        <f t="shared" ca="1" si="19"/>
        <v>1619505.7103444943</v>
      </c>
      <c r="J38" s="76">
        <f t="shared" ca="1" si="19"/>
        <v>1700480.9958617191</v>
      </c>
      <c r="K38" s="76">
        <f t="shared" ca="1" si="19"/>
        <v>1785505.0456548051</v>
      </c>
      <c r="L38" s="76">
        <f t="shared" ca="1" si="19"/>
        <v>1834891.3554282361</v>
      </c>
      <c r="M38" s="76">
        <f t="shared" ca="1" si="19"/>
        <v>1717218.975025773</v>
      </c>
      <c r="N38" s="76">
        <f t="shared" ca="1" si="19"/>
        <v>1803079.9237770617</v>
      </c>
      <c r="O38" s="76">
        <f t="shared" ca="1" si="19"/>
        <v>1754704.608748897</v>
      </c>
      <c r="P38" s="76">
        <f t="shared" ca="1" si="19"/>
        <v>1745469.3213344289</v>
      </c>
      <c r="Q38" s="76">
        <f t="shared" ca="1" si="19"/>
        <v>1781833.2655288964</v>
      </c>
      <c r="R38" s="76">
        <f t="shared" ca="1" si="19"/>
        <v>1817469.9308394743</v>
      </c>
      <c r="S38" s="76">
        <f t="shared" ca="1" si="19"/>
        <v>1852215.679517288</v>
      </c>
      <c r="T38" s="76">
        <f t="shared" ca="1" si="19"/>
        <v>1709089.9224636797</v>
      </c>
      <c r="U38" s="76">
        <f t="shared" ca="1" si="19"/>
        <v>1794544.4185868634</v>
      </c>
      <c r="V38" s="76">
        <f t="shared" ca="1" si="19"/>
        <v>1624372.1030312127</v>
      </c>
      <c r="W38" s="76">
        <f t="shared" ca="1" si="19"/>
        <v>1569143.4515281513</v>
      </c>
      <c r="X38" s="76">
        <f t="shared" ca="1" si="19"/>
        <v>1432696.1948735297</v>
      </c>
      <c r="Y38" s="76">
        <f t="shared" ca="1" si="19"/>
        <v>1353897.9041554856</v>
      </c>
      <c r="Z38" s="76">
        <f t="shared" ca="1" si="19"/>
        <v>1342615.4216208565</v>
      </c>
      <c r="AA38" s="76">
        <f t="shared" ca="1" si="19"/>
        <v>1243893.6994428528</v>
      </c>
      <c r="AB38" s="76">
        <f t="shared" ca="1" si="19"/>
        <v>1131943.2664929959</v>
      </c>
      <c r="AC38" s="76">
        <f t="shared" ca="1" si="19"/>
        <v>1188540.4298176458</v>
      </c>
      <c r="AD38" s="76">
        <f t="shared" ca="1" si="19"/>
        <v>959974.96254502155</v>
      </c>
      <c r="AE38" s="76">
        <f t="shared" ca="1" si="19"/>
        <v>705581.59747059073</v>
      </c>
      <c r="AF38" s="76">
        <f t="shared" ca="1" si="19"/>
        <v>317511.71886176587</v>
      </c>
      <c r="AG38" s="76">
        <f t="shared" ca="1" si="19"/>
        <v>113252.17799844808</v>
      </c>
      <c r="AH38" s="76">
        <f t="shared" ca="1" si="19"/>
        <v>0</v>
      </c>
      <c r="AI38" s="76">
        <f t="shared" ca="1" si="19"/>
        <v>0</v>
      </c>
      <c r="AJ38" s="76">
        <f t="shared" ca="1" si="19"/>
        <v>0</v>
      </c>
      <c r="AK38" s="76">
        <f t="shared" ca="1" si="19"/>
        <v>0</v>
      </c>
      <c r="AL38" s="76">
        <f t="shared" ca="1" si="19"/>
        <v>0</v>
      </c>
      <c r="AM38" s="76">
        <f t="shared" ca="1" si="19"/>
        <v>0</v>
      </c>
      <c r="AN38" s="76">
        <f t="shared" ca="1" si="19"/>
        <v>0</v>
      </c>
      <c r="AO38" s="76">
        <f t="shared" ca="1" si="19"/>
        <v>0</v>
      </c>
      <c r="AP38" s="76">
        <f t="shared" ca="1" si="19"/>
        <v>0</v>
      </c>
      <c r="AQ38" s="76">
        <f t="shared" ca="1" si="19"/>
        <v>0</v>
      </c>
      <c r="AR38" s="76">
        <f t="shared" ca="1" si="19"/>
        <v>0</v>
      </c>
      <c r="AS38" s="76">
        <f t="shared" ca="1" si="19"/>
        <v>0</v>
      </c>
      <c r="AT38" s="76">
        <f t="shared" ca="1" si="19"/>
        <v>0</v>
      </c>
      <c r="AU38" s="76">
        <f t="shared" ca="1" si="19"/>
        <v>0</v>
      </c>
      <c r="AV38" s="76">
        <f t="shared" ca="1" si="19"/>
        <v>0</v>
      </c>
    </row>
    <row r="39" spans="1:48">
      <c r="C39" s="282">
        <f ca="1">SUM(C38:AV38)</f>
        <v>44423742.64446485</v>
      </c>
    </row>
    <row r="40" spans="1:48" ht="15.75" customHeight="1">
      <c r="B40" s="3" t="s">
        <v>416</v>
      </c>
      <c r="C40" s="13">
        <f ca="1">C38</f>
        <v>1285638.3999999999</v>
      </c>
      <c r="D40" s="13">
        <f ca="1">IF(D38=0,0,C40+D38)</f>
        <v>2635558.7199999997</v>
      </c>
      <c r="E40" s="13">
        <f t="shared" ref="E40:AV40" ca="1" si="20">IF(E38=0,0,D40+E38)</f>
        <v>4052975.0559999999</v>
      </c>
      <c r="F40" s="13">
        <f t="shared" ca="1" si="20"/>
        <v>5481730.7226879997</v>
      </c>
      <c r="G40" s="13">
        <f t="shared" ca="1" si="20"/>
        <v>6981924.1727104001</v>
      </c>
      <c r="H40" s="13">
        <f t="shared" ca="1" si="20"/>
        <v>8524310.5635146797</v>
      </c>
      <c r="I40" s="13">
        <f t="shared" ca="1" si="20"/>
        <v>10143816.273859173</v>
      </c>
      <c r="J40" s="13">
        <f t="shared" ca="1" si="20"/>
        <v>11844297.269720891</v>
      </c>
      <c r="K40" s="13">
        <f t="shared" ca="1" si="20"/>
        <v>13629802.315375697</v>
      </c>
      <c r="L40" s="13">
        <f t="shared" ca="1" si="20"/>
        <v>15464693.670803932</v>
      </c>
      <c r="M40" s="13">
        <f t="shared" ca="1" si="20"/>
        <v>17181912.645829707</v>
      </c>
      <c r="N40" s="13">
        <f t="shared" ca="1" si="20"/>
        <v>18984992.56960677</v>
      </c>
      <c r="O40" s="13">
        <f t="shared" ca="1" si="20"/>
        <v>20739697.178355668</v>
      </c>
      <c r="P40" s="13">
        <f t="shared" ca="1" si="20"/>
        <v>22485166.499690097</v>
      </c>
      <c r="Q40" s="13">
        <f t="shared" ca="1" si="20"/>
        <v>24266999.765218992</v>
      </c>
      <c r="R40" s="13">
        <f t="shared" ca="1" si="20"/>
        <v>26084469.696058467</v>
      </c>
      <c r="S40" s="13">
        <f t="shared" ca="1" si="20"/>
        <v>27936685.375575755</v>
      </c>
      <c r="T40" s="13">
        <f t="shared" ca="1" si="20"/>
        <v>29645775.298039436</v>
      </c>
      <c r="U40" s="13">
        <f t="shared" ca="1" si="20"/>
        <v>31440319.716626301</v>
      </c>
      <c r="V40" s="13">
        <f t="shared" ca="1" si="20"/>
        <v>33064691.819657516</v>
      </c>
      <c r="W40" s="13">
        <f t="shared" ca="1" si="20"/>
        <v>34633835.271185666</v>
      </c>
      <c r="X40" s="13">
        <f t="shared" ca="1" si="20"/>
        <v>36066531.466059193</v>
      </c>
      <c r="Y40" s="13">
        <f t="shared" ca="1" si="20"/>
        <v>37420429.370214678</v>
      </c>
      <c r="Z40" s="13">
        <f t="shared" ca="1" si="20"/>
        <v>38763044.791835532</v>
      </c>
      <c r="AA40" s="13">
        <f t="shared" ca="1" si="20"/>
        <v>40006938.491278388</v>
      </c>
      <c r="AB40" s="13">
        <f t="shared" ca="1" si="20"/>
        <v>41138881.75777138</v>
      </c>
      <c r="AC40" s="13">
        <f t="shared" ca="1" si="20"/>
        <v>42327422.187589027</v>
      </c>
      <c r="AD40" s="13">
        <f t="shared" ca="1" si="20"/>
        <v>43287397.150134049</v>
      </c>
      <c r="AE40" s="13">
        <f t="shared" ca="1" si="20"/>
        <v>43992978.747604638</v>
      </c>
      <c r="AF40" s="13">
        <f t="shared" ca="1" si="20"/>
        <v>44310490.466466404</v>
      </c>
      <c r="AG40" s="13">
        <f t="shared" ca="1" si="20"/>
        <v>44423742.64446485</v>
      </c>
      <c r="AH40" s="13">
        <f t="shared" ca="1" si="20"/>
        <v>0</v>
      </c>
      <c r="AI40" s="13">
        <f t="shared" ca="1" si="20"/>
        <v>0</v>
      </c>
      <c r="AJ40" s="13">
        <f t="shared" ca="1" si="20"/>
        <v>0</v>
      </c>
      <c r="AK40" s="13">
        <f t="shared" ca="1" si="20"/>
        <v>0</v>
      </c>
      <c r="AL40" s="13">
        <f t="shared" ca="1" si="20"/>
        <v>0</v>
      </c>
      <c r="AM40" s="13">
        <f t="shared" ca="1" si="20"/>
        <v>0</v>
      </c>
      <c r="AN40" s="13">
        <f t="shared" ca="1" si="20"/>
        <v>0</v>
      </c>
      <c r="AO40" s="13">
        <f t="shared" ca="1" si="20"/>
        <v>0</v>
      </c>
      <c r="AP40" s="13">
        <f t="shared" ca="1" si="20"/>
        <v>0</v>
      </c>
      <c r="AQ40" s="13">
        <f t="shared" ca="1" si="20"/>
        <v>0</v>
      </c>
      <c r="AR40" s="13">
        <f t="shared" ca="1" si="20"/>
        <v>0</v>
      </c>
      <c r="AS40" s="13">
        <f t="shared" ca="1" si="20"/>
        <v>0</v>
      </c>
      <c r="AT40" s="13">
        <f t="shared" ca="1" si="20"/>
        <v>0</v>
      </c>
      <c r="AU40" s="13">
        <f t="shared" ca="1" si="20"/>
        <v>0</v>
      </c>
      <c r="AV40" s="13">
        <f t="shared" ca="1" si="20"/>
        <v>0</v>
      </c>
    </row>
    <row r="41" spans="1:48" ht="15.75" customHeight="1">
      <c r="B41" s="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row>
    <row r="42" spans="1:48">
      <c r="C42" s="285">
        <v>0</v>
      </c>
      <c r="D42" s="306">
        <f ca="1">IF(D20&gt;0,C42+1,0)</f>
        <v>1</v>
      </c>
      <c r="E42" s="306">
        <f t="shared" ref="E42:AV42" ca="1" si="21">IF(E20&gt;0,D42+1,0)</f>
        <v>2</v>
      </c>
      <c r="F42" s="306">
        <f t="shared" ca="1" si="21"/>
        <v>3</v>
      </c>
      <c r="G42" s="306">
        <f t="shared" ca="1" si="21"/>
        <v>4</v>
      </c>
      <c r="H42" s="306">
        <f t="shared" ca="1" si="21"/>
        <v>5</v>
      </c>
      <c r="I42" s="306">
        <f t="shared" ca="1" si="21"/>
        <v>6</v>
      </c>
      <c r="J42" s="306">
        <f t="shared" ca="1" si="21"/>
        <v>7</v>
      </c>
      <c r="K42" s="306">
        <f t="shared" ca="1" si="21"/>
        <v>8</v>
      </c>
      <c r="L42" s="306">
        <f t="shared" ca="1" si="21"/>
        <v>9</v>
      </c>
      <c r="M42" s="306">
        <f t="shared" ca="1" si="21"/>
        <v>10</v>
      </c>
      <c r="N42" s="306">
        <f t="shared" ca="1" si="21"/>
        <v>11</v>
      </c>
      <c r="O42" s="306">
        <f t="shared" ca="1" si="21"/>
        <v>12</v>
      </c>
      <c r="P42" s="306">
        <f t="shared" ca="1" si="21"/>
        <v>13</v>
      </c>
      <c r="Q42" s="306">
        <f t="shared" ca="1" si="21"/>
        <v>14</v>
      </c>
      <c r="R42" s="306">
        <f t="shared" ca="1" si="21"/>
        <v>15</v>
      </c>
      <c r="S42" s="306">
        <f t="shared" ca="1" si="21"/>
        <v>16</v>
      </c>
      <c r="T42" s="306">
        <f t="shared" ca="1" si="21"/>
        <v>17</v>
      </c>
      <c r="U42" s="306">
        <f t="shared" ca="1" si="21"/>
        <v>18</v>
      </c>
      <c r="V42" s="306">
        <f t="shared" ca="1" si="21"/>
        <v>19</v>
      </c>
      <c r="W42" s="306">
        <f t="shared" ca="1" si="21"/>
        <v>20</v>
      </c>
      <c r="X42" s="306">
        <f t="shared" ca="1" si="21"/>
        <v>21</v>
      </c>
      <c r="Y42" s="306">
        <f t="shared" ca="1" si="21"/>
        <v>22</v>
      </c>
      <c r="Z42" s="306">
        <f t="shared" ca="1" si="21"/>
        <v>23</v>
      </c>
      <c r="AA42" s="306">
        <f t="shared" ca="1" si="21"/>
        <v>24</v>
      </c>
      <c r="AB42" s="306">
        <f t="shared" ca="1" si="21"/>
        <v>25</v>
      </c>
      <c r="AC42" s="306">
        <f t="shared" ca="1" si="21"/>
        <v>26</v>
      </c>
      <c r="AD42" s="306">
        <f t="shared" ca="1" si="21"/>
        <v>27</v>
      </c>
      <c r="AE42" s="306">
        <f t="shared" ca="1" si="21"/>
        <v>28</v>
      </c>
      <c r="AF42" s="306">
        <f t="shared" ca="1" si="21"/>
        <v>29</v>
      </c>
      <c r="AG42" s="306">
        <f t="shared" ca="1" si="21"/>
        <v>30</v>
      </c>
      <c r="AH42" s="306">
        <f t="shared" ca="1" si="21"/>
        <v>0</v>
      </c>
      <c r="AI42" s="306">
        <f t="shared" ca="1" si="21"/>
        <v>0</v>
      </c>
      <c r="AJ42" s="306">
        <f t="shared" ca="1" si="21"/>
        <v>0</v>
      </c>
      <c r="AK42" s="306">
        <f t="shared" ca="1" si="21"/>
        <v>0</v>
      </c>
      <c r="AL42" s="306">
        <f t="shared" ca="1" si="21"/>
        <v>0</v>
      </c>
      <c r="AM42" s="306">
        <f t="shared" ca="1" si="21"/>
        <v>0</v>
      </c>
      <c r="AN42" s="306">
        <f t="shared" ca="1" si="21"/>
        <v>0</v>
      </c>
      <c r="AO42" s="306">
        <f t="shared" ca="1" si="21"/>
        <v>0</v>
      </c>
      <c r="AP42" s="306">
        <f t="shared" ca="1" si="21"/>
        <v>0</v>
      </c>
      <c r="AQ42" s="306">
        <f t="shared" ca="1" si="21"/>
        <v>0</v>
      </c>
      <c r="AR42" s="306">
        <f t="shared" ca="1" si="21"/>
        <v>0</v>
      </c>
      <c r="AS42" s="306">
        <f t="shared" ca="1" si="21"/>
        <v>0</v>
      </c>
      <c r="AT42" s="306">
        <f t="shared" ca="1" si="21"/>
        <v>0</v>
      </c>
      <c r="AU42" s="306">
        <f t="shared" ca="1" si="21"/>
        <v>0</v>
      </c>
      <c r="AV42" s="306">
        <f t="shared" ca="1" si="21"/>
        <v>0</v>
      </c>
    </row>
    <row r="43" spans="1:48">
      <c r="B43" s="3" t="s">
        <v>417</v>
      </c>
      <c r="C43" s="99">
        <f ca="1">C38/(1+$A43)^C42</f>
        <v>1285638.3999999999</v>
      </c>
      <c r="D43" s="99">
        <f ca="1">D38/(1+$A43)^D42</f>
        <v>1349920.32</v>
      </c>
      <c r="E43" s="99">
        <f ca="1">E38/(1+$A43)^E42</f>
        <v>1417416.3360000001</v>
      </c>
      <c r="F43" s="99">
        <f t="shared" ref="F43:AV43" ca="1" si="22">F38/(1+$A43)^F42</f>
        <v>1428755.6666880001</v>
      </c>
      <c r="G43" s="99">
        <f t="shared" ca="1" si="22"/>
        <v>1500193.4500224004</v>
      </c>
      <c r="H43" s="99">
        <f t="shared" ca="1" si="22"/>
        <v>1542386.3908042803</v>
      </c>
      <c r="I43" s="99">
        <f t="shared" ca="1" si="22"/>
        <v>1619505.7103444943</v>
      </c>
      <c r="J43" s="99">
        <f t="shared" ca="1" si="22"/>
        <v>1700480.9958617191</v>
      </c>
      <c r="K43" s="99">
        <f t="shared" ca="1" si="22"/>
        <v>1785505.0456548051</v>
      </c>
      <c r="L43" s="99">
        <f t="shared" ca="1" si="22"/>
        <v>1834891.3554282361</v>
      </c>
      <c r="M43" s="99">
        <f t="shared" ca="1" si="22"/>
        <v>1717218.975025773</v>
      </c>
      <c r="N43" s="99">
        <f t="shared" ca="1" si="22"/>
        <v>1803079.9237770617</v>
      </c>
      <c r="O43" s="99">
        <f t="shared" ca="1" si="22"/>
        <v>1754704.608748897</v>
      </c>
      <c r="P43" s="99">
        <f t="shared" ca="1" si="22"/>
        <v>1745469.3213344289</v>
      </c>
      <c r="Q43" s="99">
        <f t="shared" ca="1" si="22"/>
        <v>1781833.2655288964</v>
      </c>
      <c r="R43" s="99">
        <f t="shared" ca="1" si="22"/>
        <v>1817469.9308394743</v>
      </c>
      <c r="S43" s="99">
        <f t="shared" ca="1" si="22"/>
        <v>1852215.679517288</v>
      </c>
      <c r="T43" s="99">
        <f t="shared" ca="1" si="22"/>
        <v>1709089.9224636797</v>
      </c>
      <c r="U43" s="99">
        <f t="shared" ca="1" si="22"/>
        <v>1794544.4185868634</v>
      </c>
      <c r="V43" s="99">
        <f t="shared" ca="1" si="22"/>
        <v>1624372.1030312127</v>
      </c>
      <c r="W43" s="99">
        <f t="shared" ca="1" si="22"/>
        <v>1569143.4515281513</v>
      </c>
      <c r="X43" s="99">
        <f t="shared" ca="1" si="22"/>
        <v>1432696.1948735297</v>
      </c>
      <c r="Y43" s="99">
        <f t="shared" ca="1" si="22"/>
        <v>1353897.9041554856</v>
      </c>
      <c r="Z43" s="99">
        <f t="shared" ca="1" si="22"/>
        <v>1342615.4216208565</v>
      </c>
      <c r="AA43" s="99">
        <f t="shared" ca="1" si="22"/>
        <v>1243893.6994428528</v>
      </c>
      <c r="AB43" s="99">
        <f t="shared" ca="1" si="22"/>
        <v>1131943.2664929959</v>
      </c>
      <c r="AC43" s="99">
        <f t="shared" ca="1" si="22"/>
        <v>1188540.4298176458</v>
      </c>
      <c r="AD43" s="99">
        <f t="shared" ca="1" si="22"/>
        <v>959974.96254502155</v>
      </c>
      <c r="AE43" s="99">
        <f t="shared" ca="1" si="22"/>
        <v>705581.59747059073</v>
      </c>
      <c r="AF43" s="99">
        <f t="shared" ca="1" si="22"/>
        <v>317511.71886176587</v>
      </c>
      <c r="AG43" s="99">
        <f t="shared" ca="1" si="22"/>
        <v>113252.17799844808</v>
      </c>
      <c r="AH43" s="99">
        <f t="shared" ca="1" si="22"/>
        <v>0</v>
      </c>
      <c r="AI43" s="99">
        <f t="shared" ca="1" si="22"/>
        <v>0</v>
      </c>
      <c r="AJ43" s="99">
        <f t="shared" ca="1" si="22"/>
        <v>0</v>
      </c>
      <c r="AK43" s="99">
        <f t="shared" ca="1" si="22"/>
        <v>0</v>
      </c>
      <c r="AL43" s="99">
        <f t="shared" ca="1" si="22"/>
        <v>0</v>
      </c>
      <c r="AM43" s="99">
        <f t="shared" ca="1" si="22"/>
        <v>0</v>
      </c>
      <c r="AN43" s="99">
        <f t="shared" ca="1" si="22"/>
        <v>0</v>
      </c>
      <c r="AO43" s="99">
        <f t="shared" ca="1" si="22"/>
        <v>0</v>
      </c>
      <c r="AP43" s="99">
        <f t="shared" ca="1" si="22"/>
        <v>0</v>
      </c>
      <c r="AQ43" s="99">
        <f t="shared" ca="1" si="22"/>
        <v>0</v>
      </c>
      <c r="AR43" s="99">
        <f t="shared" ca="1" si="22"/>
        <v>0</v>
      </c>
      <c r="AS43" s="99">
        <f t="shared" ca="1" si="22"/>
        <v>0</v>
      </c>
      <c r="AT43" s="99">
        <f t="shared" ca="1" si="22"/>
        <v>0</v>
      </c>
      <c r="AU43" s="99">
        <f t="shared" ca="1" si="22"/>
        <v>0</v>
      </c>
      <c r="AV43" s="99">
        <f t="shared" ca="1" si="22"/>
        <v>0</v>
      </c>
    </row>
    <row r="44" spans="1:48">
      <c r="C44" s="75">
        <f>C11</f>
        <v>2016</v>
      </c>
      <c r="D44" s="75">
        <f>C44+1</f>
        <v>2017</v>
      </c>
      <c r="E44" s="75">
        <f t="shared" ref="E44:AV44" si="23">D44+1</f>
        <v>2018</v>
      </c>
      <c r="F44" s="75">
        <f t="shared" si="23"/>
        <v>2019</v>
      </c>
      <c r="G44" s="75">
        <f t="shared" si="23"/>
        <v>2020</v>
      </c>
      <c r="H44" s="75">
        <f t="shared" si="23"/>
        <v>2021</v>
      </c>
      <c r="I44" s="75">
        <f t="shared" si="23"/>
        <v>2022</v>
      </c>
      <c r="J44" s="75">
        <f t="shared" si="23"/>
        <v>2023</v>
      </c>
      <c r="K44" s="75">
        <f t="shared" si="23"/>
        <v>2024</v>
      </c>
      <c r="L44" s="75">
        <f t="shared" si="23"/>
        <v>2025</v>
      </c>
      <c r="M44" s="75">
        <f t="shared" si="23"/>
        <v>2026</v>
      </c>
      <c r="N44" s="75">
        <f t="shared" si="23"/>
        <v>2027</v>
      </c>
      <c r="O44" s="75">
        <f t="shared" si="23"/>
        <v>2028</v>
      </c>
      <c r="P44" s="75">
        <f t="shared" si="23"/>
        <v>2029</v>
      </c>
      <c r="Q44" s="75">
        <f t="shared" si="23"/>
        <v>2030</v>
      </c>
      <c r="R44" s="75">
        <f t="shared" si="23"/>
        <v>2031</v>
      </c>
      <c r="S44" s="75">
        <f t="shared" si="23"/>
        <v>2032</v>
      </c>
      <c r="T44" s="75">
        <f t="shared" si="23"/>
        <v>2033</v>
      </c>
      <c r="U44" s="75">
        <f t="shared" si="23"/>
        <v>2034</v>
      </c>
      <c r="V44" s="75">
        <f t="shared" si="23"/>
        <v>2035</v>
      </c>
      <c r="W44" s="75">
        <f t="shared" si="23"/>
        <v>2036</v>
      </c>
      <c r="X44" s="75">
        <f t="shared" si="23"/>
        <v>2037</v>
      </c>
      <c r="Y44" s="75">
        <f t="shared" si="23"/>
        <v>2038</v>
      </c>
      <c r="Z44" s="75">
        <f t="shared" si="23"/>
        <v>2039</v>
      </c>
      <c r="AA44" s="75">
        <f t="shared" si="23"/>
        <v>2040</v>
      </c>
      <c r="AB44" s="75">
        <f t="shared" si="23"/>
        <v>2041</v>
      </c>
      <c r="AC44" s="75">
        <f t="shared" si="23"/>
        <v>2042</v>
      </c>
      <c r="AD44" s="75">
        <f t="shared" si="23"/>
        <v>2043</v>
      </c>
      <c r="AE44" s="75">
        <f t="shared" si="23"/>
        <v>2044</v>
      </c>
      <c r="AF44" s="75">
        <f t="shared" si="23"/>
        <v>2045</v>
      </c>
      <c r="AG44" s="75">
        <f t="shared" si="23"/>
        <v>2046</v>
      </c>
      <c r="AH44" s="75">
        <f t="shared" si="23"/>
        <v>2047</v>
      </c>
      <c r="AI44" s="75">
        <f t="shared" si="23"/>
        <v>2048</v>
      </c>
      <c r="AJ44" s="75">
        <f t="shared" si="23"/>
        <v>2049</v>
      </c>
      <c r="AK44" s="75">
        <f t="shared" si="23"/>
        <v>2050</v>
      </c>
      <c r="AL44" s="75">
        <f t="shared" si="23"/>
        <v>2051</v>
      </c>
      <c r="AM44" s="75">
        <f t="shared" si="23"/>
        <v>2052</v>
      </c>
      <c r="AN44" s="75">
        <f t="shared" si="23"/>
        <v>2053</v>
      </c>
      <c r="AO44" s="75">
        <f t="shared" si="23"/>
        <v>2054</v>
      </c>
      <c r="AP44" s="75">
        <f t="shared" si="23"/>
        <v>2055</v>
      </c>
      <c r="AQ44" s="75">
        <f t="shared" si="23"/>
        <v>2056</v>
      </c>
      <c r="AR44" s="75">
        <f t="shared" si="23"/>
        <v>2057</v>
      </c>
      <c r="AS44" s="75">
        <f t="shared" si="23"/>
        <v>2058</v>
      </c>
      <c r="AT44" s="75">
        <f t="shared" si="23"/>
        <v>2059</v>
      </c>
      <c r="AU44" s="75">
        <f t="shared" si="23"/>
        <v>2060</v>
      </c>
      <c r="AV44" s="75">
        <f t="shared" si="23"/>
        <v>2061</v>
      </c>
    </row>
    <row r="45" spans="1:48">
      <c r="A45" s="99"/>
      <c r="C45" s="282">
        <f ca="1">SUM(C43:AV43)</f>
        <v>44423742.64446485</v>
      </c>
    </row>
    <row r="46" spans="1:48">
      <c r="C46" s="13">
        <f ca="1">C43</f>
        <v>1285638.3999999999</v>
      </c>
      <c r="D46" s="13">
        <f ca="1">C46+D43</f>
        <v>2635558.7199999997</v>
      </c>
      <c r="E46" s="13">
        <f t="shared" ref="E46:AV46" ca="1" si="24">D46+E43</f>
        <v>4052975.0559999999</v>
      </c>
      <c r="F46" s="13">
        <f t="shared" ca="1" si="24"/>
        <v>5481730.7226879997</v>
      </c>
      <c r="G46" s="13">
        <f t="shared" ca="1" si="24"/>
        <v>6981924.1727104001</v>
      </c>
      <c r="H46" s="13">
        <f t="shared" ca="1" si="24"/>
        <v>8524310.5635146797</v>
      </c>
      <c r="I46" s="13">
        <f t="shared" ca="1" si="24"/>
        <v>10143816.273859173</v>
      </c>
      <c r="J46" s="13">
        <f t="shared" ca="1" si="24"/>
        <v>11844297.269720891</v>
      </c>
      <c r="K46" s="13">
        <f t="shared" ca="1" si="24"/>
        <v>13629802.315375697</v>
      </c>
      <c r="L46" s="13">
        <f t="shared" ca="1" si="24"/>
        <v>15464693.670803932</v>
      </c>
      <c r="M46" s="13">
        <f t="shared" ca="1" si="24"/>
        <v>17181912.645829707</v>
      </c>
      <c r="N46" s="13">
        <f t="shared" ca="1" si="24"/>
        <v>18984992.56960677</v>
      </c>
      <c r="O46" s="13">
        <f t="shared" ca="1" si="24"/>
        <v>20739697.178355668</v>
      </c>
      <c r="P46" s="13">
        <f t="shared" ca="1" si="24"/>
        <v>22485166.499690097</v>
      </c>
      <c r="Q46" s="13">
        <f t="shared" ca="1" si="24"/>
        <v>24266999.765218992</v>
      </c>
      <c r="R46" s="13">
        <f t="shared" ca="1" si="24"/>
        <v>26084469.696058467</v>
      </c>
      <c r="S46" s="13">
        <f t="shared" ca="1" si="24"/>
        <v>27936685.375575755</v>
      </c>
      <c r="T46" s="13">
        <f t="shared" ca="1" si="24"/>
        <v>29645775.298039436</v>
      </c>
      <c r="U46" s="13">
        <f t="shared" ca="1" si="24"/>
        <v>31440319.716626301</v>
      </c>
      <c r="V46" s="13">
        <f t="shared" ca="1" si="24"/>
        <v>33064691.819657516</v>
      </c>
      <c r="W46" s="13">
        <f t="shared" ca="1" si="24"/>
        <v>34633835.271185666</v>
      </c>
      <c r="X46" s="13">
        <f t="shared" ca="1" si="24"/>
        <v>36066531.466059193</v>
      </c>
      <c r="Y46" s="13">
        <f t="shared" ca="1" si="24"/>
        <v>37420429.370214678</v>
      </c>
      <c r="Z46" s="13">
        <f t="shared" ca="1" si="24"/>
        <v>38763044.791835532</v>
      </c>
      <c r="AA46" s="13">
        <f t="shared" ca="1" si="24"/>
        <v>40006938.491278388</v>
      </c>
      <c r="AB46" s="13">
        <f t="shared" ca="1" si="24"/>
        <v>41138881.75777138</v>
      </c>
      <c r="AC46" s="13">
        <f t="shared" ca="1" si="24"/>
        <v>42327422.187589027</v>
      </c>
      <c r="AD46" s="13">
        <f t="shared" ca="1" si="24"/>
        <v>43287397.150134049</v>
      </c>
      <c r="AE46" s="13">
        <f t="shared" ca="1" si="24"/>
        <v>43992978.747604638</v>
      </c>
      <c r="AF46" s="13">
        <f t="shared" ca="1" si="24"/>
        <v>44310490.466466404</v>
      </c>
      <c r="AG46" s="13">
        <f t="shared" ca="1" si="24"/>
        <v>44423742.64446485</v>
      </c>
      <c r="AH46" s="13">
        <f t="shared" ca="1" si="24"/>
        <v>44423742.64446485</v>
      </c>
      <c r="AI46" s="13">
        <f t="shared" ca="1" si="24"/>
        <v>44423742.64446485</v>
      </c>
      <c r="AJ46" s="13">
        <f t="shared" ca="1" si="24"/>
        <v>44423742.64446485</v>
      </c>
      <c r="AK46" s="13">
        <f t="shared" ca="1" si="24"/>
        <v>44423742.64446485</v>
      </c>
      <c r="AL46" s="13">
        <f t="shared" ca="1" si="24"/>
        <v>44423742.64446485</v>
      </c>
      <c r="AM46" s="13">
        <f t="shared" ca="1" si="24"/>
        <v>44423742.64446485</v>
      </c>
      <c r="AN46" s="13">
        <f t="shared" ca="1" si="24"/>
        <v>44423742.64446485</v>
      </c>
      <c r="AO46" s="13">
        <f t="shared" ca="1" si="24"/>
        <v>44423742.64446485</v>
      </c>
      <c r="AP46" s="13">
        <f t="shared" ca="1" si="24"/>
        <v>44423742.64446485</v>
      </c>
      <c r="AQ46" s="13">
        <f t="shared" ca="1" si="24"/>
        <v>44423742.64446485</v>
      </c>
      <c r="AR46" s="13">
        <f t="shared" ca="1" si="24"/>
        <v>44423742.64446485</v>
      </c>
      <c r="AS46" s="13">
        <f t="shared" ca="1" si="24"/>
        <v>44423742.64446485</v>
      </c>
      <c r="AT46" s="13">
        <f t="shared" ca="1" si="24"/>
        <v>44423742.64446485</v>
      </c>
      <c r="AU46" s="13">
        <f t="shared" ca="1" si="24"/>
        <v>44423742.64446485</v>
      </c>
      <c r="AV46" s="13">
        <f t="shared" ca="1" si="24"/>
        <v>44423742.64446485</v>
      </c>
    </row>
    <row r="47" spans="1:48">
      <c r="C47" s="13">
        <f ca="1">C38-C43</f>
        <v>0</v>
      </c>
      <c r="D47" s="13">
        <f ca="1">D38-D43</f>
        <v>0</v>
      </c>
      <c r="E47" s="13">
        <f t="shared" ref="E47:AV47" ca="1" si="25">E38-E43</f>
        <v>0</v>
      </c>
      <c r="F47" s="13">
        <f t="shared" ca="1" si="25"/>
        <v>0</v>
      </c>
      <c r="G47" s="13">
        <f t="shared" ca="1" si="25"/>
        <v>0</v>
      </c>
      <c r="H47" s="13">
        <f t="shared" ca="1" si="25"/>
        <v>0</v>
      </c>
      <c r="I47" s="13">
        <f t="shared" ca="1" si="25"/>
        <v>0</v>
      </c>
      <c r="J47" s="13">
        <f t="shared" ca="1" si="25"/>
        <v>0</v>
      </c>
      <c r="K47" s="13">
        <f t="shared" ca="1" si="25"/>
        <v>0</v>
      </c>
      <c r="L47" s="13">
        <f t="shared" ca="1" si="25"/>
        <v>0</v>
      </c>
      <c r="M47" s="13">
        <f t="shared" ca="1" si="25"/>
        <v>0</v>
      </c>
      <c r="N47" s="13">
        <f t="shared" ca="1" si="25"/>
        <v>0</v>
      </c>
      <c r="O47" s="13">
        <f t="shared" ca="1" si="25"/>
        <v>0</v>
      </c>
      <c r="P47" s="13">
        <f t="shared" ca="1" si="25"/>
        <v>0</v>
      </c>
      <c r="Q47" s="13">
        <f t="shared" ca="1" si="25"/>
        <v>0</v>
      </c>
      <c r="R47" s="13">
        <f t="shared" ca="1" si="25"/>
        <v>0</v>
      </c>
      <c r="S47" s="13">
        <f t="shared" ca="1" si="25"/>
        <v>0</v>
      </c>
      <c r="T47" s="13">
        <f t="shared" ca="1" si="25"/>
        <v>0</v>
      </c>
      <c r="U47" s="13">
        <f t="shared" ca="1" si="25"/>
        <v>0</v>
      </c>
      <c r="V47" s="13">
        <f t="shared" ca="1" si="25"/>
        <v>0</v>
      </c>
      <c r="W47" s="13">
        <f t="shared" ca="1" si="25"/>
        <v>0</v>
      </c>
      <c r="X47" s="13">
        <f t="shared" ca="1" si="25"/>
        <v>0</v>
      </c>
      <c r="Y47" s="13">
        <f t="shared" ca="1" si="25"/>
        <v>0</v>
      </c>
      <c r="Z47" s="13">
        <f t="shared" ca="1" si="25"/>
        <v>0</v>
      </c>
      <c r="AA47" s="13">
        <f t="shared" ca="1" si="25"/>
        <v>0</v>
      </c>
      <c r="AB47" s="13">
        <f t="shared" ca="1" si="25"/>
        <v>0</v>
      </c>
      <c r="AC47" s="13">
        <f t="shared" ca="1" si="25"/>
        <v>0</v>
      </c>
      <c r="AD47" s="13">
        <f t="shared" ca="1" si="25"/>
        <v>0</v>
      </c>
      <c r="AE47" s="13">
        <f t="shared" ca="1" si="25"/>
        <v>0</v>
      </c>
      <c r="AF47" s="13">
        <f t="shared" ca="1" si="25"/>
        <v>0</v>
      </c>
      <c r="AG47" s="13">
        <f t="shared" ca="1" si="25"/>
        <v>0</v>
      </c>
      <c r="AH47" s="13">
        <f t="shared" ca="1" si="25"/>
        <v>0</v>
      </c>
      <c r="AI47" s="13">
        <f t="shared" ca="1" si="25"/>
        <v>0</v>
      </c>
      <c r="AJ47" s="13">
        <f t="shared" ca="1" si="25"/>
        <v>0</v>
      </c>
      <c r="AK47" s="13">
        <f t="shared" ca="1" si="25"/>
        <v>0</v>
      </c>
      <c r="AL47" s="13">
        <f t="shared" ca="1" si="25"/>
        <v>0</v>
      </c>
      <c r="AM47" s="13">
        <f t="shared" ca="1" si="25"/>
        <v>0</v>
      </c>
      <c r="AN47" s="13">
        <f t="shared" ca="1" si="25"/>
        <v>0</v>
      </c>
      <c r="AO47" s="13">
        <f t="shared" ca="1" si="25"/>
        <v>0</v>
      </c>
      <c r="AP47" s="13">
        <f t="shared" ca="1" si="25"/>
        <v>0</v>
      </c>
      <c r="AQ47" s="13">
        <f t="shared" ca="1" si="25"/>
        <v>0</v>
      </c>
      <c r="AR47" s="13">
        <f t="shared" ca="1" si="25"/>
        <v>0</v>
      </c>
      <c r="AS47" s="13">
        <f t="shared" ca="1" si="25"/>
        <v>0</v>
      </c>
      <c r="AT47" s="13">
        <f t="shared" ca="1" si="25"/>
        <v>0</v>
      </c>
      <c r="AU47" s="13">
        <f t="shared" ca="1" si="25"/>
        <v>0</v>
      </c>
      <c r="AV47" s="13">
        <f t="shared" ca="1" si="25"/>
        <v>0</v>
      </c>
    </row>
    <row r="48" spans="1:48" s="202" customFormat="1" ht="23.25">
      <c r="A48"/>
      <c r="B48" s="307" t="s">
        <v>452</v>
      </c>
      <c r="C48" s="286">
        <f ca="1">SUM(C38:AV38)</f>
        <v>44423742.64446485</v>
      </c>
      <c r="E48" s="287" t="s">
        <v>284</v>
      </c>
      <c r="F48" s="287" t="s">
        <v>423</v>
      </c>
      <c r="G48" s="287" t="s">
        <v>418</v>
      </c>
    </row>
    <row r="49" spans="1:48" s="202" customFormat="1" ht="23.25">
      <c r="B49" s="205" t="s">
        <v>424</v>
      </c>
      <c r="C49" s="203" t="e">
        <f>A120</f>
        <v>#REF!</v>
      </c>
      <c r="E49" s="202">
        <f ca="1">LEOFF1DB!E113</f>
        <v>31</v>
      </c>
      <c r="F49" s="288">
        <f ca="1">LEOFF1DB!E115</f>
        <v>2046</v>
      </c>
      <c r="G49" s="289" t="e">
        <f ca="1">P57</f>
        <v>#REF!</v>
      </c>
    </row>
    <row r="50" spans="1:48" s="202" customFormat="1" ht="46.5">
      <c r="A50"/>
      <c r="B50"/>
      <c r="C50"/>
      <c r="D50" s="363"/>
      <c r="E50"/>
      <c r="F50"/>
      <c r="G50" s="203"/>
      <c r="P50" s="333" t="e">
        <f>C52</f>
        <v>#REF!</v>
      </c>
      <c r="Q50" s="334" t="s">
        <v>458</v>
      </c>
    </row>
    <row r="51" spans="1:48" s="202" customFormat="1" ht="33.75">
      <c r="C51" s="203"/>
      <c r="F51" s="291"/>
      <c r="P51" s="333" t="e">
        <f ca="1">A116</f>
        <v>#REF!</v>
      </c>
      <c r="Q51" s="334" t="str">
        <f ca="1">IF(D50="x","Up-front Single Contribution", "Cumulative Annual Contributions over " &amp;E49 &amp;" years.")</f>
        <v>Cumulative Annual Contributions over 31 years.</v>
      </c>
    </row>
    <row r="52" spans="1:48" s="202" customFormat="1" ht="26.25" customHeight="1">
      <c r="B52" s="205" t="s">
        <v>419</v>
      </c>
      <c r="C52" s="290" t="e">
        <f>#REF!</f>
        <v>#REF!</v>
      </c>
      <c r="D52" s="202" t="s">
        <v>420</v>
      </c>
      <c r="F52" s="204" t="s">
        <v>457</v>
      </c>
      <c r="P52" s="333" t="e">
        <f>C49</f>
        <v>#REF!</v>
      </c>
      <c r="Q52" s="334" t="s">
        <v>272</v>
      </c>
      <c r="AD52" s="203"/>
      <c r="AE52" s="203"/>
      <c r="AF52" s="203"/>
      <c r="AG52" s="203"/>
      <c r="AH52" s="203"/>
      <c r="AI52" s="203"/>
      <c r="AJ52" s="203"/>
      <c r="AK52" s="203"/>
      <c r="AL52" s="203"/>
      <c r="AM52" s="203"/>
      <c r="AN52" s="203"/>
      <c r="AO52" s="203"/>
      <c r="AP52" s="203"/>
      <c r="AQ52" s="203"/>
      <c r="AR52" s="203"/>
      <c r="AS52" s="203"/>
      <c r="AT52" s="203"/>
      <c r="AU52" s="203"/>
      <c r="AV52" s="203"/>
    </row>
    <row r="53" spans="1:48" s="202" customFormat="1" ht="32.25" customHeight="1">
      <c r="A53" s="204"/>
      <c r="B53" s="203"/>
      <c r="C53" s="203"/>
      <c r="F53" t="s">
        <v>457</v>
      </c>
      <c r="P53" s="335" t="e">
        <f>SUM(P50:P52)</f>
        <v>#REF!</v>
      </c>
      <c r="Q53" s="334" t="s">
        <v>459</v>
      </c>
    </row>
    <row r="54" spans="1:48" s="202" customFormat="1" ht="23.25">
      <c r="A54"/>
      <c r="B54" s="293" t="str">
        <f>"Years " &amp; C44 &amp; "-" &amp; (C44+4)</f>
        <v>Years 2016-2020</v>
      </c>
      <c r="C54" s="294">
        <f ca="1">AVERAGE(C38:G38)</f>
        <v>1396384.8345420801</v>
      </c>
      <c r="D54" s="295" t="str">
        <f>IF(D50="x","","x")</f>
        <v>x</v>
      </c>
      <c r="E54" s="295" t="str">
        <f>IF(D54="","","Pay as you Go")</f>
        <v>Pay as you Go</v>
      </c>
      <c r="F54" s="296"/>
      <c r="O54" s="297"/>
      <c r="AD54" s="203"/>
      <c r="AE54" s="203"/>
      <c r="AF54" s="203"/>
      <c r="AG54" s="203"/>
      <c r="AH54" s="203"/>
      <c r="AI54" s="203"/>
      <c r="AJ54" s="203"/>
      <c r="AK54" s="203"/>
      <c r="AL54" s="203"/>
      <c r="AM54" s="203"/>
      <c r="AN54" s="203"/>
      <c r="AO54" s="203"/>
      <c r="AP54" s="203"/>
      <c r="AQ54" s="203"/>
      <c r="AR54" s="203"/>
      <c r="AS54" s="203"/>
      <c r="AT54" s="203"/>
      <c r="AU54" s="203"/>
      <c r="AV54" s="203"/>
    </row>
    <row r="55" spans="1:48" s="202" customFormat="1" ht="33.75">
      <c r="A55"/>
      <c r="B55" s="293" t="str">
        <f>"Years " &amp; H44 &amp; "-" &amp; (H44+4)</f>
        <v>Years 2021-2025</v>
      </c>
      <c r="C55" s="294">
        <f ca="1">AVERAGE(G38:L38)</f>
        <v>1663827.1580193227</v>
      </c>
      <c r="O55" s="297"/>
      <c r="P55" s="335">
        <f ca="1">C39</f>
        <v>44423742.64446485</v>
      </c>
      <c r="Q55" s="334" t="s">
        <v>460</v>
      </c>
      <c r="AD55" s="203"/>
      <c r="AE55" s="203"/>
      <c r="AF55" s="203"/>
      <c r="AG55" s="203"/>
      <c r="AH55" s="203"/>
      <c r="AI55" s="203"/>
      <c r="AJ55" s="203"/>
      <c r="AK55" s="203"/>
      <c r="AL55" s="203"/>
      <c r="AM55" s="203"/>
      <c r="AN55" s="203"/>
      <c r="AO55" s="203"/>
      <c r="AP55" s="203"/>
      <c r="AQ55" s="203"/>
      <c r="AR55" s="203"/>
      <c r="AS55" s="203"/>
      <c r="AT55" s="203"/>
      <c r="AU55" s="203"/>
      <c r="AV55" s="203"/>
    </row>
    <row r="56" spans="1:48" s="202" customFormat="1" ht="23.25">
      <c r="A56"/>
      <c r="B56" s="293" t="str">
        <f>"Years " &amp; M44 &amp; "-" &amp; (M44+4)</f>
        <v>Years 2026-2030</v>
      </c>
      <c r="C56" s="294">
        <f ca="1">AVERAGE(M38:Q38)</f>
        <v>1760461.2188830115</v>
      </c>
      <c r="D56" s="292"/>
      <c r="O56" s="297"/>
      <c r="AD56" s="203"/>
      <c r="AE56" s="203"/>
      <c r="AF56" s="203"/>
      <c r="AG56" s="203"/>
      <c r="AH56" s="203"/>
      <c r="AI56" s="203"/>
      <c r="AJ56" s="203"/>
      <c r="AK56" s="203"/>
      <c r="AL56" s="203"/>
      <c r="AM56" s="203"/>
      <c r="AN56" s="203"/>
      <c r="AO56" s="203"/>
      <c r="AP56" s="203"/>
      <c r="AQ56" s="203"/>
      <c r="AR56" s="203"/>
      <c r="AS56" s="203"/>
      <c r="AT56" s="203"/>
      <c r="AU56" s="203"/>
      <c r="AV56" s="203"/>
    </row>
    <row r="57" spans="1:48" s="202" customFormat="1" ht="33.75">
      <c r="A57" s="204"/>
      <c r="B57" s="293" t="str">
        <f>"Years " &amp; R44 &amp; "-" &amp; (R44+4)</f>
        <v>Years 2031-2035</v>
      </c>
      <c r="C57" s="294">
        <f ca="1">AVERAGE(R38:V38)</f>
        <v>1759538.4108877038</v>
      </c>
      <c r="D57" s="292"/>
      <c r="O57" s="297"/>
      <c r="P57" s="336" t="e">
        <f ca="1">P53-P55-P50</f>
        <v>#REF!</v>
      </c>
      <c r="Q57" s="334" t="s">
        <v>461</v>
      </c>
      <c r="AD57" s="203"/>
      <c r="AE57" s="203"/>
      <c r="AF57" s="203"/>
      <c r="AG57" s="203"/>
      <c r="AH57" s="203"/>
      <c r="AI57" s="203"/>
      <c r="AJ57" s="203"/>
      <c r="AK57" s="203"/>
      <c r="AL57" s="203"/>
      <c r="AM57" s="203"/>
      <c r="AN57" s="203"/>
      <c r="AO57" s="203"/>
      <c r="AP57" s="203"/>
      <c r="AQ57" s="203"/>
      <c r="AR57" s="203"/>
      <c r="AS57" s="203"/>
      <c r="AT57" s="203"/>
      <c r="AU57" s="203"/>
      <c r="AV57" s="203"/>
    </row>
    <row r="58" spans="1:48" s="202" customFormat="1" ht="23.25">
      <c r="A58" s="204"/>
      <c r="B58" s="293" t="str">
        <f>"Years " &amp; W44 &amp; "-" &amp; (W44+4)</f>
        <v>Years 2036-2040</v>
      </c>
      <c r="C58" s="294">
        <f ca="1">AVERAGE(W38:AA38)</f>
        <v>1388449.334324175</v>
      </c>
      <c r="D58" s="292"/>
      <c r="O58" s="297"/>
      <c r="AD58" s="203"/>
      <c r="AE58" s="203"/>
      <c r="AF58" s="203"/>
      <c r="AG58" s="203"/>
      <c r="AH58" s="203"/>
      <c r="AI58" s="203"/>
      <c r="AJ58" s="203"/>
      <c r="AK58" s="203"/>
      <c r="AL58" s="203"/>
      <c r="AM58" s="203"/>
      <c r="AN58" s="203"/>
      <c r="AO58" s="203"/>
      <c r="AP58" s="203"/>
      <c r="AQ58" s="203"/>
      <c r="AR58" s="203"/>
      <c r="AS58" s="203"/>
      <c r="AT58" s="203"/>
      <c r="AU58" s="203"/>
      <c r="AV58" s="203"/>
    </row>
    <row r="59" spans="1:48" s="202" customFormat="1" ht="33.75">
      <c r="A59" s="327"/>
      <c r="B59" s="293" t="str">
        <f>"Years " &amp; AB44 &amp; "-" &amp; (AB44+4)</f>
        <v>Years 2041-2045</v>
      </c>
      <c r="C59" s="294">
        <f ca="1">AVERAGE(AB38:AG38)</f>
        <v>736134.02553107787</v>
      </c>
      <c r="D59" s="292"/>
      <c r="O59" s="297"/>
      <c r="P59" s="337">
        <f ca="1">E49</f>
        <v>31</v>
      </c>
      <c r="Q59" s="334" t="s">
        <v>470</v>
      </c>
      <c r="AD59" s="203"/>
      <c r="AE59" s="203"/>
      <c r="AF59" s="203"/>
      <c r="AG59" s="203"/>
      <c r="AH59" s="203"/>
      <c r="AI59" s="203"/>
      <c r="AJ59" s="203"/>
      <c r="AK59" s="203"/>
      <c r="AL59" s="203"/>
      <c r="AM59" s="203"/>
      <c r="AN59" s="203"/>
      <c r="AO59" s="203"/>
      <c r="AP59" s="203"/>
      <c r="AQ59" s="203"/>
      <c r="AR59" s="203"/>
      <c r="AS59" s="203"/>
      <c r="AT59" s="203"/>
      <c r="AU59" s="203"/>
      <c r="AV59" s="203"/>
    </row>
    <row r="60" spans="1:48" s="202" customFormat="1" ht="33.75">
      <c r="A60" s="204"/>
      <c r="B60" s="293" t="str">
        <f>"Years " &amp; AG44 &amp; "-" &amp; (AG44+4)</f>
        <v>Years 2046-2050</v>
      </c>
      <c r="C60" s="294">
        <f ca="1">AVERAGE(AG38:AK38)</f>
        <v>22650.435599689616</v>
      </c>
      <c r="D60" s="292"/>
      <c r="O60" s="297"/>
      <c r="P60" s="337">
        <f ca="1">F49</f>
        <v>2046</v>
      </c>
      <c r="Q60" s="334" t="s">
        <v>395</v>
      </c>
      <c r="AD60" s="203"/>
      <c r="AE60" s="203"/>
      <c r="AF60" s="203"/>
      <c r="AG60" s="203"/>
      <c r="AH60" s="203"/>
      <c r="AI60" s="203"/>
      <c r="AJ60" s="203"/>
      <c r="AK60" s="203"/>
      <c r="AL60" s="203"/>
      <c r="AM60" s="203"/>
      <c r="AN60" s="203"/>
      <c r="AO60" s="203"/>
      <c r="AP60" s="203"/>
      <c r="AQ60" s="203"/>
      <c r="AR60" s="203"/>
      <c r="AS60" s="203"/>
      <c r="AT60" s="203"/>
      <c r="AU60" s="203"/>
      <c r="AV60" s="203"/>
    </row>
    <row r="61" spans="1:48" s="202" customFormat="1" ht="23.25">
      <c r="A61" s="204"/>
      <c r="B61" s="293" t="str">
        <f>"Years " &amp; AL44 &amp; "-" &amp; (AL44+4)</f>
        <v>Years 2051-2055</v>
      </c>
      <c r="C61" s="294">
        <f ca="1">AVERAGE(AL38:AP38)</f>
        <v>0</v>
      </c>
      <c r="D61" s="292"/>
    </row>
    <row r="62" spans="1:48" s="202" customFormat="1" ht="23.25">
      <c r="B62" s="293" t="str">
        <f>"Years " &amp; AQ44 &amp; "-" &amp; (AQ44+4)</f>
        <v>Years 2056-2060</v>
      </c>
      <c r="C62" s="294">
        <f ca="1">AVERAGE(AQ38:AU38)</f>
        <v>0</v>
      </c>
      <c r="D62" s="292"/>
      <c r="O62" s="289"/>
      <c r="Q62" s="288"/>
      <c r="AD62" s="298"/>
      <c r="AE62" s="298"/>
      <c r="AF62" s="298"/>
      <c r="AG62" s="298"/>
      <c r="AH62" s="298"/>
      <c r="AI62" s="298"/>
      <c r="AJ62" s="298"/>
      <c r="AK62" s="298"/>
      <c r="AL62" s="298"/>
      <c r="AM62" s="298"/>
      <c r="AN62" s="298"/>
      <c r="AO62" s="298"/>
      <c r="AP62" s="298"/>
      <c r="AQ62" s="298"/>
      <c r="AR62" s="298"/>
      <c r="AS62" s="298"/>
      <c r="AT62" s="298"/>
      <c r="AU62" s="298"/>
      <c r="AV62" s="298"/>
    </row>
    <row r="63" spans="1:48" s="202" customFormat="1" ht="23.25">
      <c r="A63" s="291"/>
      <c r="B63" s="293" t="str">
        <f>"Year " &amp; AV11</f>
        <v>Year 2061</v>
      </c>
      <c r="C63" s="294">
        <f ca="1">IF(D50="x",0,AV116)</f>
        <v>0</v>
      </c>
      <c r="D63" s="13"/>
      <c r="E63" s="203"/>
      <c r="Q63" s="288"/>
    </row>
    <row r="64" spans="1:48" ht="23.25">
      <c r="A64" s="203"/>
      <c r="E64" s="203"/>
      <c r="AD64" s="99"/>
      <c r="AE64" s="99"/>
      <c r="AF64" s="99"/>
      <c r="AG64" s="99"/>
      <c r="AH64" s="99"/>
      <c r="AI64" s="99"/>
      <c r="AJ64" s="99"/>
      <c r="AK64" s="99"/>
      <c r="AL64" s="99"/>
      <c r="AM64" s="99"/>
      <c r="AN64" s="99"/>
      <c r="AO64" s="99"/>
      <c r="AP64" s="99"/>
      <c r="AQ64" s="99"/>
      <c r="AR64" s="99"/>
      <c r="AS64" s="99"/>
      <c r="AT64" s="99"/>
      <c r="AU64" s="99"/>
      <c r="AV64" s="99"/>
    </row>
    <row r="65" spans="3:3">
      <c r="C65" s="13"/>
    </row>
    <row r="107" spans="1:48">
      <c r="B107" t="s">
        <v>457</v>
      </c>
    </row>
    <row r="110" spans="1:48">
      <c r="C110" s="201">
        <v>1</v>
      </c>
      <c r="D110" s="201">
        <v>2</v>
      </c>
      <c r="E110" s="201">
        <v>3</v>
      </c>
      <c r="F110" s="201">
        <v>4</v>
      </c>
      <c r="G110" s="201">
        <v>5</v>
      </c>
      <c r="H110" s="201">
        <v>6</v>
      </c>
      <c r="I110" s="201">
        <v>7</v>
      </c>
      <c r="J110" s="201">
        <v>8</v>
      </c>
      <c r="K110" s="201">
        <v>9</v>
      </c>
      <c r="L110" s="201">
        <v>10</v>
      </c>
      <c r="M110" s="201">
        <v>11</v>
      </c>
      <c r="N110" s="201">
        <v>12</v>
      </c>
      <c r="O110" s="201">
        <v>13</v>
      </c>
      <c r="P110" s="201">
        <v>14</v>
      </c>
      <c r="Q110" s="201">
        <v>15</v>
      </c>
      <c r="R110" s="201">
        <v>16</v>
      </c>
      <c r="S110" s="201">
        <v>17</v>
      </c>
      <c r="T110" s="201">
        <v>18</v>
      </c>
      <c r="U110" s="201">
        <v>19</v>
      </c>
      <c r="V110" s="201">
        <v>20</v>
      </c>
      <c r="W110" s="201">
        <v>21</v>
      </c>
      <c r="X110" s="201">
        <v>22</v>
      </c>
      <c r="Y110" s="201">
        <v>23</v>
      </c>
      <c r="Z110" s="201">
        <v>24</v>
      </c>
      <c r="AA110" s="201">
        <v>25</v>
      </c>
      <c r="AB110" s="201">
        <v>26</v>
      </c>
      <c r="AC110" s="201">
        <v>27</v>
      </c>
      <c r="AD110" s="201">
        <v>28</v>
      </c>
      <c r="AE110" s="201">
        <v>29</v>
      </c>
      <c r="AF110" s="201">
        <v>30</v>
      </c>
      <c r="AG110" s="201">
        <v>31</v>
      </c>
      <c r="AH110" s="201">
        <v>32</v>
      </c>
      <c r="AI110" s="201">
        <v>33</v>
      </c>
      <c r="AJ110" s="201">
        <v>34</v>
      </c>
      <c r="AK110" s="201">
        <v>35</v>
      </c>
      <c r="AL110" s="201">
        <v>36</v>
      </c>
      <c r="AM110" s="201">
        <v>37</v>
      </c>
      <c r="AN110" s="201">
        <v>38</v>
      </c>
      <c r="AO110" s="201">
        <v>39</v>
      </c>
      <c r="AP110" s="201">
        <v>40</v>
      </c>
      <c r="AQ110" s="201">
        <v>41</v>
      </c>
      <c r="AR110" s="201">
        <v>42</v>
      </c>
      <c r="AS110" s="201">
        <v>43</v>
      </c>
      <c r="AT110" s="201">
        <v>44</v>
      </c>
      <c r="AU110" s="201">
        <v>45</v>
      </c>
      <c r="AV110" s="201">
        <v>46</v>
      </c>
    </row>
    <row r="111" spans="1:48">
      <c r="AV111" s="299"/>
    </row>
    <row r="112" spans="1:48" ht="23.25">
      <c r="A112" s="1155" t="s">
        <v>421</v>
      </c>
      <c r="B112" s="1155"/>
      <c r="D112" s="300" t="s">
        <v>272</v>
      </c>
      <c r="E112" s="301">
        <v>3.2000000000000001E-2</v>
      </c>
      <c r="AV112" s="299"/>
    </row>
    <row r="113" spans="1:48">
      <c r="C113" s="302">
        <f>C11</f>
        <v>2016</v>
      </c>
      <c r="D113" s="302">
        <f>C113+1</f>
        <v>2017</v>
      </c>
      <c r="E113" s="302">
        <f t="shared" ref="E113:AV113" si="26">D113+1</f>
        <v>2018</v>
      </c>
      <c r="F113" s="302">
        <f>E113+1</f>
        <v>2019</v>
      </c>
      <c r="G113" s="302">
        <f t="shared" si="26"/>
        <v>2020</v>
      </c>
      <c r="H113" s="302">
        <f t="shared" si="26"/>
        <v>2021</v>
      </c>
      <c r="I113" s="302">
        <f t="shared" si="26"/>
        <v>2022</v>
      </c>
      <c r="J113" s="302">
        <f t="shared" si="26"/>
        <v>2023</v>
      </c>
      <c r="K113" s="302">
        <f t="shared" si="26"/>
        <v>2024</v>
      </c>
      <c r="L113" s="302">
        <f t="shared" si="26"/>
        <v>2025</v>
      </c>
      <c r="M113" s="302">
        <f t="shared" si="26"/>
        <v>2026</v>
      </c>
      <c r="N113" s="302">
        <f t="shared" si="26"/>
        <v>2027</v>
      </c>
      <c r="O113" s="302">
        <f t="shared" si="26"/>
        <v>2028</v>
      </c>
      <c r="P113" s="302">
        <f t="shared" si="26"/>
        <v>2029</v>
      </c>
      <c r="Q113" s="302">
        <f t="shared" si="26"/>
        <v>2030</v>
      </c>
      <c r="R113" s="302">
        <f t="shared" si="26"/>
        <v>2031</v>
      </c>
      <c r="S113" s="302">
        <f t="shared" si="26"/>
        <v>2032</v>
      </c>
      <c r="T113" s="302">
        <f t="shared" si="26"/>
        <v>2033</v>
      </c>
      <c r="U113" s="302">
        <f t="shared" si="26"/>
        <v>2034</v>
      </c>
      <c r="V113" s="302">
        <f t="shared" si="26"/>
        <v>2035</v>
      </c>
      <c r="W113" s="302">
        <f t="shared" si="26"/>
        <v>2036</v>
      </c>
      <c r="X113" s="302">
        <f t="shared" si="26"/>
        <v>2037</v>
      </c>
      <c r="Y113" s="302">
        <f t="shared" si="26"/>
        <v>2038</v>
      </c>
      <c r="Z113" s="302">
        <f t="shared" si="26"/>
        <v>2039</v>
      </c>
      <c r="AA113" s="302">
        <f t="shared" si="26"/>
        <v>2040</v>
      </c>
      <c r="AB113" s="302">
        <f t="shared" si="26"/>
        <v>2041</v>
      </c>
      <c r="AC113" s="302">
        <f t="shared" si="26"/>
        <v>2042</v>
      </c>
      <c r="AD113" s="302">
        <f t="shared" si="26"/>
        <v>2043</v>
      </c>
      <c r="AE113" s="302">
        <f t="shared" si="26"/>
        <v>2044</v>
      </c>
      <c r="AF113" s="302">
        <f t="shared" si="26"/>
        <v>2045</v>
      </c>
      <c r="AG113" s="302">
        <f t="shared" si="26"/>
        <v>2046</v>
      </c>
      <c r="AH113" s="302">
        <f t="shared" si="26"/>
        <v>2047</v>
      </c>
      <c r="AI113" s="302">
        <f t="shared" si="26"/>
        <v>2048</v>
      </c>
      <c r="AJ113" s="302">
        <f t="shared" si="26"/>
        <v>2049</v>
      </c>
      <c r="AK113" s="302">
        <f t="shared" si="26"/>
        <v>2050</v>
      </c>
      <c r="AL113" s="302">
        <f t="shared" si="26"/>
        <v>2051</v>
      </c>
      <c r="AM113" s="302">
        <f t="shared" si="26"/>
        <v>2052</v>
      </c>
      <c r="AN113" s="302">
        <f t="shared" si="26"/>
        <v>2053</v>
      </c>
      <c r="AO113" s="302">
        <f t="shared" si="26"/>
        <v>2054</v>
      </c>
      <c r="AP113" s="302">
        <f t="shared" si="26"/>
        <v>2055</v>
      </c>
      <c r="AQ113" s="302">
        <f t="shared" si="26"/>
        <v>2056</v>
      </c>
      <c r="AR113" s="302">
        <f t="shared" si="26"/>
        <v>2057</v>
      </c>
      <c r="AS113" s="302">
        <f t="shared" si="26"/>
        <v>2058</v>
      </c>
      <c r="AT113" s="302">
        <f t="shared" si="26"/>
        <v>2059</v>
      </c>
      <c r="AU113" s="302">
        <f t="shared" si="26"/>
        <v>2060</v>
      </c>
      <c r="AV113" s="302">
        <f t="shared" si="26"/>
        <v>2061</v>
      </c>
    </row>
    <row r="114" spans="1:48">
      <c r="B114" s="3" t="s">
        <v>422</v>
      </c>
      <c r="C114" s="13" t="e">
        <f>IF(D50="x",C50,C52)</f>
        <v>#REF!</v>
      </c>
      <c r="D114" s="13" t="e">
        <f ca="1">IF(D14=0,0,C122)</f>
        <v>#REF!</v>
      </c>
      <c r="E114" s="13" t="e">
        <f t="shared" ref="E114:AV114" ca="1" si="27">IF(E14=0,0,D122)</f>
        <v>#REF!</v>
      </c>
      <c r="F114" s="13" t="e">
        <f t="shared" ca="1" si="27"/>
        <v>#REF!</v>
      </c>
      <c r="G114" s="13" t="e">
        <f t="shared" ca="1" si="27"/>
        <v>#REF!</v>
      </c>
      <c r="H114" s="13" t="e">
        <f t="shared" ca="1" si="27"/>
        <v>#REF!</v>
      </c>
      <c r="I114" s="13" t="e">
        <f t="shared" ca="1" si="27"/>
        <v>#REF!</v>
      </c>
      <c r="J114" s="13" t="e">
        <f t="shared" ca="1" si="27"/>
        <v>#REF!</v>
      </c>
      <c r="K114" s="13" t="e">
        <f t="shared" ca="1" si="27"/>
        <v>#REF!</v>
      </c>
      <c r="L114" s="13" t="e">
        <f t="shared" ca="1" si="27"/>
        <v>#REF!</v>
      </c>
      <c r="M114" s="13" t="e">
        <f t="shared" ca="1" si="27"/>
        <v>#REF!</v>
      </c>
      <c r="N114" s="13" t="e">
        <f t="shared" ca="1" si="27"/>
        <v>#REF!</v>
      </c>
      <c r="O114" s="13" t="e">
        <f t="shared" ca="1" si="27"/>
        <v>#REF!</v>
      </c>
      <c r="P114" s="13" t="e">
        <f t="shared" ca="1" si="27"/>
        <v>#REF!</v>
      </c>
      <c r="Q114" s="13" t="e">
        <f t="shared" ca="1" si="27"/>
        <v>#REF!</v>
      </c>
      <c r="R114" s="13" t="e">
        <f t="shared" ca="1" si="27"/>
        <v>#REF!</v>
      </c>
      <c r="S114" s="13" t="e">
        <f t="shared" ca="1" si="27"/>
        <v>#REF!</v>
      </c>
      <c r="T114" s="13" t="e">
        <f t="shared" ca="1" si="27"/>
        <v>#REF!</v>
      </c>
      <c r="U114" s="13" t="e">
        <f t="shared" ca="1" si="27"/>
        <v>#REF!</v>
      </c>
      <c r="V114" s="13" t="e">
        <f t="shared" ca="1" si="27"/>
        <v>#REF!</v>
      </c>
      <c r="W114" s="13" t="e">
        <f t="shared" ca="1" si="27"/>
        <v>#REF!</v>
      </c>
      <c r="X114" s="13" t="e">
        <f t="shared" ca="1" si="27"/>
        <v>#REF!</v>
      </c>
      <c r="Y114" s="13" t="e">
        <f t="shared" ca="1" si="27"/>
        <v>#REF!</v>
      </c>
      <c r="Z114" s="13" t="e">
        <f t="shared" ca="1" si="27"/>
        <v>#REF!</v>
      </c>
      <c r="AA114" s="13" t="e">
        <f t="shared" ca="1" si="27"/>
        <v>#REF!</v>
      </c>
      <c r="AB114" s="13" t="e">
        <f t="shared" ca="1" si="27"/>
        <v>#REF!</v>
      </c>
      <c r="AC114" s="13" t="e">
        <f t="shared" ca="1" si="27"/>
        <v>#REF!</v>
      </c>
      <c r="AD114" s="13" t="e">
        <f t="shared" ca="1" si="27"/>
        <v>#REF!</v>
      </c>
      <c r="AE114" s="13" t="e">
        <f t="shared" ca="1" si="27"/>
        <v>#REF!</v>
      </c>
      <c r="AF114" s="13" t="e">
        <f t="shared" ca="1" si="27"/>
        <v>#REF!</v>
      </c>
      <c r="AG114" s="13" t="e">
        <f t="shared" ca="1" si="27"/>
        <v>#REF!</v>
      </c>
      <c r="AH114" s="13">
        <f t="shared" ca="1" si="27"/>
        <v>0</v>
      </c>
      <c r="AI114" s="13">
        <f t="shared" ca="1" si="27"/>
        <v>0</v>
      </c>
      <c r="AJ114" s="13">
        <f t="shared" ca="1" si="27"/>
        <v>0</v>
      </c>
      <c r="AK114" s="13">
        <f t="shared" ca="1" si="27"/>
        <v>0</v>
      </c>
      <c r="AL114" s="13">
        <f t="shared" ca="1" si="27"/>
        <v>0</v>
      </c>
      <c r="AM114" s="13">
        <f t="shared" ca="1" si="27"/>
        <v>0</v>
      </c>
      <c r="AN114" s="13">
        <f t="shared" ca="1" si="27"/>
        <v>0</v>
      </c>
      <c r="AO114" s="13">
        <f t="shared" ca="1" si="27"/>
        <v>0</v>
      </c>
      <c r="AP114" s="13">
        <f t="shared" ca="1" si="27"/>
        <v>0</v>
      </c>
      <c r="AQ114" s="13">
        <f t="shared" ca="1" si="27"/>
        <v>0</v>
      </c>
      <c r="AR114" s="13">
        <f t="shared" ca="1" si="27"/>
        <v>0</v>
      </c>
      <c r="AS114" s="13">
        <f t="shared" ca="1" si="27"/>
        <v>0</v>
      </c>
      <c r="AT114" s="13">
        <f t="shared" ca="1" si="27"/>
        <v>0</v>
      </c>
      <c r="AU114" s="13">
        <f t="shared" ca="1" si="27"/>
        <v>0</v>
      </c>
      <c r="AV114" s="13">
        <f t="shared" ca="1" si="27"/>
        <v>0</v>
      </c>
    </row>
    <row r="115" spans="1:48">
      <c r="AV115" s="299"/>
    </row>
    <row r="116" spans="1:48">
      <c r="A116" s="338" t="e">
        <f ca="1">SUM(C116:AV116)+C114</f>
        <v>#REF!</v>
      </c>
      <c r="B116" s="3" t="s">
        <v>275</v>
      </c>
      <c r="C116" s="304">
        <f ca="1">IF(C14=0,0,$C$54)</f>
        <v>1396384.8345420801</v>
      </c>
      <c r="D116" s="304">
        <f t="shared" ref="D116:G116" ca="1" si="28">IF(D14=0,0,$C$54)</f>
        <v>1396384.8345420801</v>
      </c>
      <c r="E116" s="304">
        <f t="shared" ca="1" si="28"/>
        <v>1396384.8345420801</v>
      </c>
      <c r="F116" s="304">
        <f t="shared" ca="1" si="28"/>
        <v>1396384.8345420801</v>
      </c>
      <c r="G116" s="304">
        <f t="shared" ca="1" si="28"/>
        <v>1396384.8345420801</v>
      </c>
      <c r="H116" s="305">
        <f ca="1">IF(H14=0,0,$C$55)</f>
        <v>1663827.1580193227</v>
      </c>
      <c r="I116" s="305">
        <f t="shared" ref="I116:L116" ca="1" si="29">IF(I14=0,0,$C$55)</f>
        <v>1663827.1580193227</v>
      </c>
      <c r="J116" s="305">
        <f t="shared" ca="1" si="29"/>
        <v>1663827.1580193227</v>
      </c>
      <c r="K116" s="305">
        <f t="shared" ca="1" si="29"/>
        <v>1663827.1580193227</v>
      </c>
      <c r="L116" s="305">
        <f t="shared" ca="1" si="29"/>
        <v>1663827.1580193227</v>
      </c>
      <c r="M116" s="304">
        <f ca="1">IF(M14=0,0,$C$56)</f>
        <v>1760461.2188830115</v>
      </c>
      <c r="N116" s="304">
        <f t="shared" ref="N116:Q116" ca="1" si="30">IF(N14=0,0,$C$56)</f>
        <v>1760461.2188830115</v>
      </c>
      <c r="O116" s="304">
        <f t="shared" ca="1" si="30"/>
        <v>1760461.2188830115</v>
      </c>
      <c r="P116" s="304">
        <f t="shared" ca="1" si="30"/>
        <v>1760461.2188830115</v>
      </c>
      <c r="Q116" s="304">
        <f t="shared" ca="1" si="30"/>
        <v>1760461.2188830115</v>
      </c>
      <c r="R116" s="305">
        <f ca="1">IF(R14=0,0,$C$57)</f>
        <v>1759538.4108877038</v>
      </c>
      <c r="S116" s="305">
        <f t="shared" ref="S116:V116" ca="1" si="31">IF(S14=0,0,$C$57)</f>
        <v>1759538.4108877038</v>
      </c>
      <c r="T116" s="305">
        <f t="shared" ca="1" si="31"/>
        <v>1759538.4108877038</v>
      </c>
      <c r="U116" s="305">
        <f t="shared" ca="1" si="31"/>
        <v>1759538.4108877038</v>
      </c>
      <c r="V116" s="305">
        <f t="shared" ca="1" si="31"/>
        <v>1759538.4108877038</v>
      </c>
      <c r="W116" s="304">
        <f ca="1">IF(W14=0,0,$C$58)</f>
        <v>1388449.334324175</v>
      </c>
      <c r="X116" s="304">
        <f t="shared" ref="X116:AA116" ca="1" si="32">IF(X14=0,0,$C$58)</f>
        <v>1388449.334324175</v>
      </c>
      <c r="Y116" s="304">
        <f t="shared" ca="1" si="32"/>
        <v>1388449.334324175</v>
      </c>
      <c r="Z116" s="304">
        <f t="shared" ca="1" si="32"/>
        <v>1388449.334324175</v>
      </c>
      <c r="AA116" s="304">
        <f t="shared" ca="1" si="32"/>
        <v>1388449.334324175</v>
      </c>
      <c r="AB116" s="305">
        <f ca="1">IF(AB14=0,0,$C$59)</f>
        <v>736134.02553107787</v>
      </c>
      <c r="AC116" s="305">
        <f t="shared" ref="AC116:AF116" ca="1" si="33">IF(AC14=0,0,$C$59)</f>
        <v>736134.02553107787</v>
      </c>
      <c r="AD116" s="305">
        <f t="shared" ca="1" si="33"/>
        <v>736134.02553107787</v>
      </c>
      <c r="AE116" s="305">
        <f t="shared" ca="1" si="33"/>
        <v>736134.02553107787</v>
      </c>
      <c r="AF116" s="305">
        <f t="shared" ca="1" si="33"/>
        <v>736134.02553107787</v>
      </c>
      <c r="AG116" s="304">
        <f ca="1">IF(AG14=0,0,$C$60)</f>
        <v>22650.435599689616</v>
      </c>
      <c r="AH116" s="304">
        <f t="shared" ref="AH116:AK116" ca="1" si="34">IF(AH14=0,0,$C$60)</f>
        <v>0</v>
      </c>
      <c r="AI116" s="304">
        <f t="shared" ca="1" si="34"/>
        <v>0</v>
      </c>
      <c r="AJ116" s="304">
        <f t="shared" ca="1" si="34"/>
        <v>0</v>
      </c>
      <c r="AK116" s="304">
        <f t="shared" ca="1" si="34"/>
        <v>0</v>
      </c>
      <c r="AL116" s="305">
        <f ca="1">IF(AL14=0,0,$C$61)</f>
        <v>0</v>
      </c>
      <c r="AM116" s="305">
        <f t="shared" ref="AM116:AP116" ca="1" si="35">IF(AM14=0,0,$C$61)</f>
        <v>0</v>
      </c>
      <c r="AN116" s="305">
        <f t="shared" ca="1" si="35"/>
        <v>0</v>
      </c>
      <c r="AO116" s="305">
        <f t="shared" ca="1" si="35"/>
        <v>0</v>
      </c>
      <c r="AP116" s="305">
        <f t="shared" ca="1" si="35"/>
        <v>0</v>
      </c>
      <c r="AQ116" s="304">
        <f ca="1">IF(AQ38=0,0,$C$62)</f>
        <v>0</v>
      </c>
      <c r="AR116" s="304">
        <f t="shared" ref="AR116:AV116" ca="1" si="36">IF(AR38=0,0,$C$62)</f>
        <v>0</v>
      </c>
      <c r="AS116" s="304">
        <f t="shared" ca="1" si="36"/>
        <v>0</v>
      </c>
      <c r="AT116" s="304">
        <f t="shared" ca="1" si="36"/>
        <v>0</v>
      </c>
      <c r="AU116" s="304">
        <f t="shared" ca="1" si="36"/>
        <v>0</v>
      </c>
      <c r="AV116" s="304">
        <f t="shared" ca="1" si="36"/>
        <v>0</v>
      </c>
    </row>
    <row r="117" spans="1:48">
      <c r="A117" s="338"/>
      <c r="AV117" s="299"/>
    </row>
    <row r="118" spans="1:48">
      <c r="A118" s="338">
        <f t="shared" ref="A118" ca="1" si="37">SUM(C118:AV118)</f>
        <v>44423742.64446485</v>
      </c>
      <c r="B118" s="3" t="s">
        <v>276</v>
      </c>
      <c r="C118" s="13">
        <f t="shared" ref="C118:AU118" ca="1" si="38">C38</f>
        <v>1285638.3999999999</v>
      </c>
      <c r="D118" s="13">
        <f t="shared" ca="1" si="38"/>
        <v>1349920.32</v>
      </c>
      <c r="E118" s="13">
        <f t="shared" ca="1" si="38"/>
        <v>1417416.3360000001</v>
      </c>
      <c r="F118" s="13">
        <f t="shared" ca="1" si="38"/>
        <v>1428755.6666880001</v>
      </c>
      <c r="G118" s="13">
        <f t="shared" ca="1" si="38"/>
        <v>1500193.4500224004</v>
      </c>
      <c r="H118" s="13">
        <f t="shared" ca="1" si="38"/>
        <v>1542386.3908042803</v>
      </c>
      <c r="I118" s="13">
        <f t="shared" ca="1" si="38"/>
        <v>1619505.7103444943</v>
      </c>
      <c r="J118" s="13">
        <f t="shared" ca="1" si="38"/>
        <v>1700480.9958617191</v>
      </c>
      <c r="K118" s="13">
        <f t="shared" ca="1" si="38"/>
        <v>1785505.0456548051</v>
      </c>
      <c r="L118" s="13">
        <f t="shared" ca="1" si="38"/>
        <v>1834891.3554282361</v>
      </c>
      <c r="M118" s="13">
        <f t="shared" ca="1" si="38"/>
        <v>1717218.975025773</v>
      </c>
      <c r="N118" s="13">
        <f t="shared" ca="1" si="38"/>
        <v>1803079.9237770617</v>
      </c>
      <c r="O118" s="13">
        <f t="shared" ca="1" si="38"/>
        <v>1754704.608748897</v>
      </c>
      <c r="P118" s="13">
        <f t="shared" ca="1" si="38"/>
        <v>1745469.3213344289</v>
      </c>
      <c r="Q118" s="13">
        <f t="shared" ca="1" si="38"/>
        <v>1781833.2655288964</v>
      </c>
      <c r="R118" s="13">
        <f t="shared" ca="1" si="38"/>
        <v>1817469.9308394743</v>
      </c>
      <c r="S118" s="13">
        <f t="shared" ca="1" si="38"/>
        <v>1852215.679517288</v>
      </c>
      <c r="T118" s="13">
        <f t="shared" ca="1" si="38"/>
        <v>1709089.9224636797</v>
      </c>
      <c r="U118" s="13">
        <f t="shared" ca="1" si="38"/>
        <v>1794544.4185868634</v>
      </c>
      <c r="V118" s="13">
        <f t="shared" ca="1" si="38"/>
        <v>1624372.1030312127</v>
      </c>
      <c r="W118" s="13">
        <f t="shared" ca="1" si="38"/>
        <v>1569143.4515281513</v>
      </c>
      <c r="X118" s="13">
        <f t="shared" ca="1" si="38"/>
        <v>1432696.1948735297</v>
      </c>
      <c r="Y118" s="13">
        <f t="shared" ca="1" si="38"/>
        <v>1353897.9041554856</v>
      </c>
      <c r="Z118" s="13">
        <f t="shared" ca="1" si="38"/>
        <v>1342615.4216208565</v>
      </c>
      <c r="AA118" s="13">
        <f t="shared" ca="1" si="38"/>
        <v>1243893.6994428528</v>
      </c>
      <c r="AB118" s="13">
        <f t="shared" ca="1" si="38"/>
        <v>1131943.2664929959</v>
      </c>
      <c r="AC118" s="13">
        <f t="shared" ca="1" si="38"/>
        <v>1188540.4298176458</v>
      </c>
      <c r="AD118" s="13">
        <f t="shared" ca="1" si="38"/>
        <v>959974.96254502155</v>
      </c>
      <c r="AE118" s="13">
        <f t="shared" ca="1" si="38"/>
        <v>705581.59747059073</v>
      </c>
      <c r="AF118" s="13">
        <f t="shared" ca="1" si="38"/>
        <v>317511.71886176587</v>
      </c>
      <c r="AG118" s="13">
        <f t="shared" ca="1" si="38"/>
        <v>113252.17799844808</v>
      </c>
      <c r="AH118" s="13">
        <f t="shared" ca="1" si="38"/>
        <v>0</v>
      </c>
      <c r="AI118" s="13">
        <f t="shared" ca="1" si="38"/>
        <v>0</v>
      </c>
      <c r="AJ118" s="13">
        <f t="shared" ca="1" si="38"/>
        <v>0</v>
      </c>
      <c r="AK118" s="13">
        <f t="shared" ca="1" si="38"/>
        <v>0</v>
      </c>
      <c r="AL118" s="13">
        <f t="shared" ca="1" si="38"/>
        <v>0</v>
      </c>
      <c r="AM118" s="13">
        <f t="shared" ca="1" si="38"/>
        <v>0</v>
      </c>
      <c r="AN118" s="13">
        <f t="shared" ca="1" si="38"/>
        <v>0</v>
      </c>
      <c r="AO118" s="13">
        <f t="shared" ca="1" si="38"/>
        <v>0</v>
      </c>
      <c r="AP118" s="13">
        <f t="shared" ca="1" si="38"/>
        <v>0</v>
      </c>
      <c r="AQ118" s="13">
        <f t="shared" ca="1" si="38"/>
        <v>0</v>
      </c>
      <c r="AR118" s="13">
        <f t="shared" ca="1" si="38"/>
        <v>0</v>
      </c>
      <c r="AS118" s="13">
        <f t="shared" ca="1" si="38"/>
        <v>0</v>
      </c>
      <c r="AT118" s="13">
        <f t="shared" ca="1" si="38"/>
        <v>0</v>
      </c>
      <c r="AU118" s="13">
        <f t="shared" ca="1" si="38"/>
        <v>0</v>
      </c>
      <c r="AV118" s="303"/>
    </row>
    <row r="119" spans="1:48">
      <c r="A119" s="338"/>
      <c r="AV119" s="299"/>
    </row>
    <row r="120" spans="1:48">
      <c r="A120" s="338" t="e">
        <f>SUM(C120:AV120)</f>
        <v>#REF!</v>
      </c>
      <c r="B120" s="3" t="s">
        <v>272</v>
      </c>
      <c r="C120" s="13" t="e">
        <f>C114*E112</f>
        <v>#REF!</v>
      </c>
      <c r="D120" s="99" t="e">
        <f t="shared" ref="D120:AP120" ca="1" si="39">IF(D14=0,0,C114*$E$112)</f>
        <v>#REF!</v>
      </c>
      <c r="E120" s="99" t="e">
        <f t="shared" ca="1" si="39"/>
        <v>#REF!</v>
      </c>
      <c r="F120" s="99" t="e">
        <f t="shared" ca="1" si="39"/>
        <v>#REF!</v>
      </c>
      <c r="G120" s="99" t="e">
        <f t="shared" ca="1" si="39"/>
        <v>#REF!</v>
      </c>
      <c r="H120" s="99" t="e">
        <f t="shared" ca="1" si="39"/>
        <v>#REF!</v>
      </c>
      <c r="I120" s="99" t="e">
        <f t="shared" ca="1" si="39"/>
        <v>#REF!</v>
      </c>
      <c r="J120" s="99" t="e">
        <f t="shared" ca="1" si="39"/>
        <v>#REF!</v>
      </c>
      <c r="K120" s="99" t="e">
        <f t="shared" ca="1" si="39"/>
        <v>#REF!</v>
      </c>
      <c r="L120" s="99" t="e">
        <f t="shared" ca="1" si="39"/>
        <v>#REF!</v>
      </c>
      <c r="M120" s="99" t="e">
        <f t="shared" ca="1" si="39"/>
        <v>#REF!</v>
      </c>
      <c r="N120" s="99" t="e">
        <f t="shared" ca="1" si="39"/>
        <v>#REF!</v>
      </c>
      <c r="O120" s="99" t="e">
        <f t="shared" ca="1" si="39"/>
        <v>#REF!</v>
      </c>
      <c r="P120" s="99" t="e">
        <f t="shared" ca="1" si="39"/>
        <v>#REF!</v>
      </c>
      <c r="Q120" s="99" t="e">
        <f t="shared" ca="1" si="39"/>
        <v>#REF!</v>
      </c>
      <c r="R120" s="99" t="e">
        <f t="shared" ca="1" si="39"/>
        <v>#REF!</v>
      </c>
      <c r="S120" s="99" t="e">
        <f t="shared" ca="1" si="39"/>
        <v>#REF!</v>
      </c>
      <c r="T120" s="99" t="e">
        <f t="shared" ca="1" si="39"/>
        <v>#REF!</v>
      </c>
      <c r="U120" s="99" t="e">
        <f t="shared" ca="1" si="39"/>
        <v>#REF!</v>
      </c>
      <c r="V120" s="99" t="e">
        <f t="shared" ca="1" si="39"/>
        <v>#REF!</v>
      </c>
      <c r="W120" s="99" t="e">
        <f t="shared" ca="1" si="39"/>
        <v>#REF!</v>
      </c>
      <c r="X120" s="99" t="e">
        <f t="shared" ca="1" si="39"/>
        <v>#REF!</v>
      </c>
      <c r="Y120" s="99" t="e">
        <f t="shared" ca="1" si="39"/>
        <v>#REF!</v>
      </c>
      <c r="Z120" s="99" t="e">
        <f t="shared" ca="1" si="39"/>
        <v>#REF!</v>
      </c>
      <c r="AA120" s="99" t="e">
        <f t="shared" ca="1" si="39"/>
        <v>#REF!</v>
      </c>
      <c r="AB120" s="99" t="e">
        <f t="shared" ca="1" si="39"/>
        <v>#REF!</v>
      </c>
      <c r="AC120" s="99" t="e">
        <f t="shared" ca="1" si="39"/>
        <v>#REF!</v>
      </c>
      <c r="AD120" s="99" t="e">
        <f t="shared" ca="1" si="39"/>
        <v>#REF!</v>
      </c>
      <c r="AE120" s="99" t="e">
        <f t="shared" ca="1" si="39"/>
        <v>#REF!</v>
      </c>
      <c r="AF120" s="99" t="e">
        <f t="shared" ca="1" si="39"/>
        <v>#REF!</v>
      </c>
      <c r="AG120" s="99" t="e">
        <f t="shared" ca="1" si="39"/>
        <v>#REF!</v>
      </c>
      <c r="AH120" s="99">
        <f t="shared" ca="1" si="39"/>
        <v>0</v>
      </c>
      <c r="AI120" s="99">
        <f t="shared" ca="1" si="39"/>
        <v>0</v>
      </c>
      <c r="AJ120" s="99">
        <f t="shared" ca="1" si="39"/>
        <v>0</v>
      </c>
      <c r="AK120" s="99">
        <f t="shared" ca="1" si="39"/>
        <v>0</v>
      </c>
      <c r="AL120" s="99">
        <f t="shared" ca="1" si="39"/>
        <v>0</v>
      </c>
      <c r="AM120" s="99">
        <f t="shared" ca="1" si="39"/>
        <v>0</v>
      </c>
      <c r="AN120" s="99">
        <f t="shared" ca="1" si="39"/>
        <v>0</v>
      </c>
      <c r="AO120" s="99">
        <f t="shared" ca="1" si="39"/>
        <v>0</v>
      </c>
      <c r="AP120" s="99">
        <f t="shared" ca="1" si="39"/>
        <v>0</v>
      </c>
      <c r="AQ120" s="99">
        <f t="shared" ref="AQ120" ca="1" si="40">IF(AQ14=0,0,AP114*$E$112)</f>
        <v>0</v>
      </c>
      <c r="AR120" s="99">
        <f t="shared" ref="AR120" ca="1" si="41">IF(AR14=0,0,AQ114*$E$112)</f>
        <v>0</v>
      </c>
      <c r="AS120" s="99">
        <f t="shared" ref="AS120" ca="1" si="42">IF(AS14=0,0,AR114*$E$112)</f>
        <v>0</v>
      </c>
      <c r="AT120" s="99">
        <f t="shared" ref="AT120" ca="1" si="43">IF(AT14=0,0,AS114*$E$112)</f>
        <v>0</v>
      </c>
      <c r="AU120" s="99">
        <f t="shared" ref="AU120" ca="1" si="44">IF(AU14=0,0,AT114*$E$112)</f>
        <v>0</v>
      </c>
      <c r="AV120" s="99">
        <f t="shared" ref="AV120" ca="1" si="45">IF(AV14=0,0,AU114*$E$112)</f>
        <v>0</v>
      </c>
    </row>
    <row r="121" spans="1:48">
      <c r="AV121" s="299"/>
    </row>
    <row r="122" spans="1:48">
      <c r="A122" s="13"/>
      <c r="B122" s="3" t="s">
        <v>418</v>
      </c>
      <c r="C122" s="13" t="e">
        <f ca="1">C114+C116-C118+C120</f>
        <v>#REF!</v>
      </c>
      <c r="D122" s="13" t="e">
        <f ca="1">D114+D116-D118+D120</f>
        <v>#REF!</v>
      </c>
      <c r="E122" s="13" t="e">
        <f t="shared" ref="E122:AV122" ca="1" si="46">E114+E116-E118+E120</f>
        <v>#REF!</v>
      </c>
      <c r="F122" s="13" t="e">
        <f t="shared" ca="1" si="46"/>
        <v>#REF!</v>
      </c>
      <c r="G122" s="13" t="e">
        <f t="shared" ca="1" si="46"/>
        <v>#REF!</v>
      </c>
      <c r="H122" s="13" t="e">
        <f t="shared" ca="1" si="46"/>
        <v>#REF!</v>
      </c>
      <c r="I122" s="13" t="e">
        <f t="shared" ca="1" si="46"/>
        <v>#REF!</v>
      </c>
      <c r="J122" s="13" t="e">
        <f t="shared" ca="1" si="46"/>
        <v>#REF!</v>
      </c>
      <c r="K122" s="13" t="e">
        <f t="shared" ca="1" si="46"/>
        <v>#REF!</v>
      </c>
      <c r="L122" s="13" t="e">
        <f t="shared" ca="1" si="46"/>
        <v>#REF!</v>
      </c>
      <c r="M122" s="13" t="e">
        <f t="shared" ca="1" si="46"/>
        <v>#REF!</v>
      </c>
      <c r="N122" s="13" t="e">
        <f t="shared" ca="1" si="46"/>
        <v>#REF!</v>
      </c>
      <c r="O122" s="13" t="e">
        <f t="shared" ca="1" si="46"/>
        <v>#REF!</v>
      </c>
      <c r="P122" s="13" t="e">
        <f t="shared" ca="1" si="46"/>
        <v>#REF!</v>
      </c>
      <c r="Q122" s="13" t="e">
        <f t="shared" ca="1" si="46"/>
        <v>#REF!</v>
      </c>
      <c r="R122" s="13" t="e">
        <f t="shared" ca="1" si="46"/>
        <v>#REF!</v>
      </c>
      <c r="S122" s="13" t="e">
        <f t="shared" ca="1" si="46"/>
        <v>#REF!</v>
      </c>
      <c r="T122" s="13" t="e">
        <f t="shared" ca="1" si="46"/>
        <v>#REF!</v>
      </c>
      <c r="U122" s="13" t="e">
        <f t="shared" ca="1" si="46"/>
        <v>#REF!</v>
      </c>
      <c r="V122" s="13" t="e">
        <f t="shared" ca="1" si="46"/>
        <v>#REF!</v>
      </c>
      <c r="W122" s="13" t="e">
        <f t="shared" ca="1" si="46"/>
        <v>#REF!</v>
      </c>
      <c r="X122" s="13" t="e">
        <f t="shared" ca="1" si="46"/>
        <v>#REF!</v>
      </c>
      <c r="Y122" s="13" t="e">
        <f t="shared" ca="1" si="46"/>
        <v>#REF!</v>
      </c>
      <c r="Z122" s="13" t="e">
        <f t="shared" ca="1" si="46"/>
        <v>#REF!</v>
      </c>
      <c r="AA122" s="13" t="e">
        <f t="shared" ca="1" si="46"/>
        <v>#REF!</v>
      </c>
      <c r="AB122" s="13" t="e">
        <f t="shared" ca="1" si="46"/>
        <v>#REF!</v>
      </c>
      <c r="AC122" s="13" t="e">
        <f t="shared" ca="1" si="46"/>
        <v>#REF!</v>
      </c>
      <c r="AD122" s="13" t="e">
        <f t="shared" ca="1" si="46"/>
        <v>#REF!</v>
      </c>
      <c r="AE122" s="13" t="e">
        <f t="shared" ca="1" si="46"/>
        <v>#REF!</v>
      </c>
      <c r="AF122" s="13" t="e">
        <f t="shared" ca="1" si="46"/>
        <v>#REF!</v>
      </c>
      <c r="AG122" s="13" t="e">
        <f t="shared" ca="1" si="46"/>
        <v>#REF!</v>
      </c>
      <c r="AH122" s="13">
        <f t="shared" ca="1" si="46"/>
        <v>0</v>
      </c>
      <c r="AI122" s="13">
        <f t="shared" ca="1" si="46"/>
        <v>0</v>
      </c>
      <c r="AJ122" s="13">
        <f t="shared" ca="1" si="46"/>
        <v>0</v>
      </c>
      <c r="AK122" s="13">
        <f t="shared" ca="1" si="46"/>
        <v>0</v>
      </c>
      <c r="AL122" s="13">
        <f t="shared" ca="1" si="46"/>
        <v>0</v>
      </c>
      <c r="AM122" s="13">
        <f t="shared" ca="1" si="46"/>
        <v>0</v>
      </c>
      <c r="AN122" s="13">
        <f t="shared" ca="1" si="46"/>
        <v>0</v>
      </c>
      <c r="AO122" s="13">
        <f t="shared" ca="1" si="46"/>
        <v>0</v>
      </c>
      <c r="AP122" s="13">
        <f t="shared" ca="1" si="46"/>
        <v>0</v>
      </c>
      <c r="AQ122" s="13">
        <f t="shared" ca="1" si="46"/>
        <v>0</v>
      </c>
      <c r="AR122" s="13">
        <f t="shared" ca="1" si="46"/>
        <v>0</v>
      </c>
      <c r="AS122" s="13">
        <f t="shared" ca="1" si="46"/>
        <v>0</v>
      </c>
      <c r="AT122" s="13">
        <f t="shared" ca="1" si="46"/>
        <v>0</v>
      </c>
      <c r="AU122" s="13">
        <f t="shared" ca="1" si="46"/>
        <v>0</v>
      </c>
      <c r="AV122" s="13">
        <f t="shared" ca="1" si="46"/>
        <v>0</v>
      </c>
    </row>
    <row r="125" spans="1:48">
      <c r="C125" s="13"/>
    </row>
    <row r="126" spans="1:48">
      <c r="C126" s="13"/>
    </row>
    <row r="127" spans="1:48">
      <c r="C127" s="13"/>
    </row>
    <row r="128" spans="1:48">
      <c r="C128" s="13"/>
    </row>
    <row r="129" spans="3:3">
      <c r="C129" s="13"/>
    </row>
  </sheetData>
  <mergeCells count="1">
    <mergeCell ref="A112:B112"/>
  </mergeCells>
  <pageMargins left="0.7" right="0.7" top="0.75" bottom="0.75" header="0.3" footer="0.3"/>
  <pageSetup scale="29" fitToHeight="0"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pageSetUpPr fitToPage="1"/>
  </sheetPr>
  <dimension ref="A1:Y112"/>
  <sheetViews>
    <sheetView showGridLines="0" topLeftCell="A97" zoomScale="70" zoomScaleNormal="70" workbookViewId="0">
      <selection activeCell="D126" sqref="D126"/>
    </sheetView>
  </sheetViews>
  <sheetFormatPr defaultRowHeight="15.75"/>
  <cols>
    <col min="3" max="3" width="6.625" customWidth="1"/>
    <col min="16" max="16" width="16.5" customWidth="1"/>
    <col min="17" max="21" width="14" customWidth="1"/>
  </cols>
  <sheetData>
    <row r="1" spans="1:25" ht="26.25">
      <c r="A1" s="108" t="str">
        <f>COVER!B10&amp;" "&amp;COVER!B11</f>
        <v xml:space="preserve">Olympia-Tumwater Regional Fire Authority </v>
      </c>
      <c r="B1" s="68"/>
      <c r="C1" s="68"/>
      <c r="D1" s="68"/>
      <c r="E1" s="68"/>
      <c r="F1" s="68"/>
      <c r="G1" s="68"/>
      <c r="H1" s="68"/>
      <c r="I1" s="2"/>
      <c r="J1" s="68"/>
      <c r="K1" s="2"/>
      <c r="L1" s="2"/>
      <c r="M1" s="153" t="s">
        <v>161</v>
      </c>
      <c r="U1" s="319"/>
    </row>
    <row r="2" spans="1:25" ht="26.25">
      <c r="A2" s="108" t="s">
        <v>162</v>
      </c>
      <c r="B2" s="68"/>
      <c r="C2" s="68"/>
      <c r="D2" s="2"/>
      <c r="G2" s="15"/>
      <c r="H2" s="15"/>
      <c r="I2" s="97"/>
      <c r="J2" s="15"/>
      <c r="P2" s="446"/>
      <c r="Q2" s="449"/>
      <c r="R2" s="130"/>
      <c r="S2" s="130"/>
      <c r="T2" s="130"/>
      <c r="U2" s="319"/>
    </row>
    <row r="3" spans="1:25" ht="21">
      <c r="G3" s="15"/>
      <c r="H3" s="15"/>
      <c r="I3" s="97"/>
      <c r="J3" s="15"/>
      <c r="U3" s="319"/>
    </row>
    <row r="4" spans="1:25" ht="21">
      <c r="A4" s="15"/>
      <c r="B4" s="15"/>
      <c r="C4" s="15"/>
      <c r="D4" s="15"/>
      <c r="E4" s="15"/>
      <c r="F4" s="15"/>
      <c r="G4" s="15"/>
      <c r="H4" s="15"/>
      <c r="I4" s="97"/>
      <c r="J4" s="15"/>
      <c r="U4" s="319"/>
    </row>
    <row r="5" spans="1:25" ht="21">
      <c r="D5" s="15"/>
      <c r="E5" s="15"/>
      <c r="F5" s="15"/>
      <c r="G5" s="15"/>
      <c r="H5" s="15"/>
      <c r="I5" s="97"/>
      <c r="J5" s="15"/>
    </row>
    <row r="6" spans="1:25" ht="21">
      <c r="D6" s="15"/>
      <c r="E6" s="15"/>
      <c r="F6" s="15"/>
      <c r="G6" s="15"/>
      <c r="H6" s="15"/>
      <c r="I6" s="97"/>
      <c r="J6" s="15"/>
    </row>
    <row r="8" spans="1:25">
      <c r="Q8" s="447"/>
    </row>
    <row r="9" spans="1:25" s="207" customFormat="1" ht="18.75">
      <c r="B9" s="164" t="s">
        <v>162</v>
      </c>
      <c r="O9"/>
      <c r="P9"/>
      <c r="Q9"/>
      <c r="R9"/>
      <c r="S9"/>
      <c r="T9"/>
      <c r="U9"/>
      <c r="V9"/>
      <c r="W9"/>
      <c r="X9"/>
      <c r="Y9"/>
    </row>
    <row r="10" spans="1:25" s="207" customFormat="1" ht="18.75">
      <c r="B10" s="164"/>
      <c r="C10" s="159" t="s">
        <v>520</v>
      </c>
      <c r="O10"/>
      <c r="P10"/>
      <c r="Q10"/>
      <c r="R10"/>
      <c r="S10"/>
      <c r="T10"/>
      <c r="U10"/>
      <c r="V10"/>
      <c r="W10"/>
      <c r="X10"/>
      <c r="Y10"/>
    </row>
    <row r="11" spans="1:25" s="207" customFormat="1" ht="18.75">
      <c r="B11" s="164"/>
      <c r="D11" s="362" t="s">
        <v>523</v>
      </c>
      <c r="O11"/>
      <c r="P11"/>
      <c r="Q11"/>
      <c r="R11"/>
      <c r="S11"/>
      <c r="T11"/>
      <c r="U11"/>
      <c r="V11"/>
      <c r="W11"/>
      <c r="X11"/>
      <c r="Y11"/>
    </row>
    <row r="12" spans="1:25" s="207" customFormat="1" ht="18.75">
      <c r="B12" s="164"/>
      <c r="C12" s="159" t="s">
        <v>521</v>
      </c>
      <c r="O12"/>
      <c r="P12"/>
      <c r="Q12"/>
      <c r="R12"/>
      <c r="S12"/>
      <c r="T12"/>
      <c r="U12"/>
      <c r="V12"/>
      <c r="W12"/>
      <c r="X12"/>
      <c r="Y12"/>
    </row>
    <row r="13" spans="1:25" s="207" customFormat="1" ht="18.75">
      <c r="B13" s="164"/>
      <c r="D13" s="362" t="s">
        <v>524</v>
      </c>
      <c r="O13"/>
      <c r="P13"/>
      <c r="Q13"/>
      <c r="R13"/>
      <c r="S13"/>
      <c r="T13"/>
      <c r="U13"/>
      <c r="V13"/>
      <c r="W13"/>
      <c r="X13"/>
      <c r="Y13"/>
    </row>
    <row r="14" spans="1:25" s="207" customFormat="1" ht="18.75">
      <c r="B14" s="164"/>
      <c r="C14" s="159" t="s">
        <v>522</v>
      </c>
      <c r="O14"/>
      <c r="P14"/>
      <c r="Q14"/>
      <c r="R14"/>
      <c r="S14"/>
      <c r="T14"/>
      <c r="U14"/>
      <c r="V14"/>
      <c r="W14"/>
      <c r="X14"/>
      <c r="Y14"/>
    </row>
    <row r="15" spans="1:25" s="207" customFormat="1" ht="18.75">
      <c r="B15" s="164"/>
      <c r="D15" s="362" t="s">
        <v>525</v>
      </c>
      <c r="O15"/>
      <c r="P15"/>
      <c r="Q15"/>
      <c r="R15"/>
      <c r="S15"/>
      <c r="T15"/>
      <c r="U15"/>
      <c r="V15"/>
      <c r="W15"/>
      <c r="X15"/>
      <c r="Y15"/>
    </row>
    <row r="16" spans="1:25" s="207" customFormat="1" ht="18.75">
      <c r="B16" s="164"/>
      <c r="O16"/>
      <c r="P16"/>
      <c r="Q16"/>
      <c r="R16"/>
      <c r="S16"/>
      <c r="T16"/>
      <c r="U16"/>
      <c r="V16"/>
      <c r="W16"/>
      <c r="X16"/>
      <c r="Y16"/>
    </row>
    <row r="17" spans="2:25" s="207" customFormat="1" ht="18.75">
      <c r="C17" s="159" t="s">
        <v>71</v>
      </c>
      <c r="O17"/>
      <c r="P17"/>
      <c r="Q17"/>
      <c r="R17"/>
      <c r="S17"/>
      <c r="T17"/>
      <c r="U17"/>
      <c r="V17"/>
      <c r="W17"/>
      <c r="X17"/>
      <c r="Y17"/>
    </row>
    <row r="18" spans="2:25" s="207" customFormat="1" ht="18.75">
      <c r="D18" s="207" t="s">
        <v>229</v>
      </c>
      <c r="O18"/>
      <c r="P18"/>
      <c r="Q18"/>
      <c r="R18"/>
      <c r="S18"/>
      <c r="T18"/>
      <c r="U18"/>
      <c r="V18"/>
      <c r="W18"/>
      <c r="X18"/>
      <c r="Y18"/>
    </row>
    <row r="19" spans="2:25" s="207" customFormat="1" ht="18.75">
      <c r="C19" s="159" t="s">
        <v>163</v>
      </c>
      <c r="O19"/>
      <c r="P19"/>
      <c r="Q19"/>
      <c r="R19"/>
      <c r="S19"/>
      <c r="T19"/>
      <c r="U19"/>
      <c r="V19"/>
      <c r="W19"/>
      <c r="X19"/>
      <c r="Y19"/>
    </row>
    <row r="20" spans="2:25" s="207" customFormat="1" ht="18.75">
      <c r="D20" s="207" t="s">
        <v>230</v>
      </c>
      <c r="O20"/>
      <c r="P20"/>
      <c r="Q20"/>
      <c r="R20"/>
      <c r="S20"/>
      <c r="T20"/>
      <c r="U20"/>
      <c r="V20"/>
      <c r="W20"/>
      <c r="X20"/>
      <c r="Y20"/>
    </row>
    <row r="21" spans="2:25" s="207" customFormat="1" ht="18.75">
      <c r="C21" s="159" t="s">
        <v>133</v>
      </c>
      <c r="O21"/>
      <c r="P21"/>
      <c r="Q21"/>
      <c r="R21"/>
      <c r="S21"/>
      <c r="T21"/>
      <c r="U21"/>
      <c r="V21"/>
      <c r="W21"/>
      <c r="X21"/>
      <c r="Y21"/>
    </row>
    <row r="22" spans="2:25" s="207" customFormat="1" ht="18.75">
      <c r="D22" s="355" t="s">
        <v>492</v>
      </c>
      <c r="O22"/>
      <c r="P22"/>
      <c r="Q22"/>
      <c r="R22"/>
      <c r="S22"/>
      <c r="T22"/>
      <c r="U22"/>
      <c r="V22"/>
      <c r="W22"/>
      <c r="X22"/>
      <c r="Y22"/>
    </row>
    <row r="23" spans="2:25" s="207" customFormat="1" ht="18.75">
      <c r="D23" s="207" t="s">
        <v>180</v>
      </c>
      <c r="O23"/>
      <c r="P23"/>
      <c r="Q23"/>
      <c r="R23"/>
      <c r="S23"/>
      <c r="T23"/>
      <c r="U23"/>
      <c r="V23"/>
      <c r="W23"/>
      <c r="X23"/>
      <c r="Y23"/>
    </row>
    <row r="24" spans="2:25" s="207" customFormat="1" ht="18.75">
      <c r="O24"/>
      <c r="P24"/>
      <c r="Q24"/>
      <c r="R24"/>
      <c r="S24"/>
      <c r="T24"/>
      <c r="U24"/>
      <c r="V24"/>
      <c r="W24"/>
      <c r="X24"/>
      <c r="Y24"/>
    </row>
    <row r="25" spans="2:25" s="207" customFormat="1" ht="18.75">
      <c r="O25"/>
      <c r="P25"/>
      <c r="Q25"/>
      <c r="R25"/>
      <c r="S25"/>
      <c r="T25"/>
      <c r="U25"/>
      <c r="V25"/>
      <c r="W25"/>
      <c r="X25"/>
      <c r="Y25"/>
    </row>
    <row r="26" spans="2:25" s="207" customFormat="1" ht="18.75">
      <c r="B26" s="164" t="s">
        <v>164</v>
      </c>
      <c r="O26"/>
      <c r="P26"/>
      <c r="Q26"/>
      <c r="R26"/>
      <c r="S26"/>
      <c r="T26"/>
      <c r="U26"/>
      <c r="V26"/>
      <c r="W26"/>
      <c r="X26"/>
      <c r="Y26"/>
    </row>
    <row r="27" spans="2:25" s="207" customFormat="1" ht="18.75">
      <c r="C27" s="207" t="s">
        <v>170</v>
      </c>
      <c r="O27"/>
      <c r="P27"/>
      <c r="Q27"/>
      <c r="R27"/>
      <c r="S27"/>
      <c r="T27"/>
      <c r="U27"/>
      <c r="V27"/>
      <c r="W27"/>
      <c r="X27"/>
      <c r="Y27"/>
    </row>
    <row r="28" spans="2:25" s="207" customFormat="1" ht="18.75">
      <c r="C28" s="207" t="s">
        <v>131</v>
      </c>
      <c r="O28"/>
      <c r="P28"/>
      <c r="Q28"/>
      <c r="R28"/>
      <c r="S28"/>
      <c r="T28"/>
      <c r="U28"/>
      <c r="V28"/>
      <c r="W28"/>
      <c r="X28"/>
      <c r="Y28"/>
    </row>
    <row r="29" spans="2:25" s="207" customFormat="1" ht="18.75">
      <c r="C29" s="207" t="s">
        <v>166</v>
      </c>
      <c r="O29"/>
      <c r="P29"/>
      <c r="Q29"/>
      <c r="R29"/>
      <c r="S29"/>
      <c r="T29"/>
      <c r="U29"/>
      <c r="V29"/>
      <c r="W29"/>
      <c r="X29"/>
      <c r="Y29"/>
    </row>
    <row r="30" spans="2:25" s="207" customFormat="1" ht="18.75">
      <c r="C30" s="207" t="s">
        <v>165</v>
      </c>
      <c r="O30"/>
      <c r="P30"/>
      <c r="Q30"/>
      <c r="R30"/>
      <c r="S30"/>
      <c r="T30"/>
      <c r="U30"/>
      <c r="V30"/>
      <c r="W30"/>
      <c r="X30"/>
      <c r="Y30"/>
    </row>
    <row r="31" spans="2:25" s="207" customFormat="1" ht="18.75">
      <c r="C31" s="207" t="s">
        <v>167</v>
      </c>
      <c r="V31"/>
    </row>
    <row r="32" spans="2:25" s="207" customFormat="1" ht="18.75">
      <c r="C32" s="207" t="s">
        <v>291</v>
      </c>
      <c r="U32" s="241"/>
      <c r="V32"/>
    </row>
    <row r="33" spans="2:22" s="207" customFormat="1" ht="18.75">
      <c r="C33" s="207" t="s">
        <v>292</v>
      </c>
      <c r="U33" s="241"/>
      <c r="V33"/>
    </row>
    <row r="34" spans="2:22" s="207" customFormat="1" ht="18.75">
      <c r="C34" s="207" t="s">
        <v>251</v>
      </c>
      <c r="V34"/>
    </row>
    <row r="35" spans="2:22" s="207" customFormat="1" ht="18.75">
      <c r="C35" s="207" t="s">
        <v>168</v>
      </c>
      <c r="V35"/>
    </row>
    <row r="36" spans="2:22" s="207" customFormat="1" ht="18.75">
      <c r="C36" s="207" t="s">
        <v>169</v>
      </c>
      <c r="U36" s="241"/>
      <c r="V36"/>
    </row>
    <row r="37" spans="2:22" s="207" customFormat="1" ht="18.75">
      <c r="V37"/>
    </row>
    <row r="38" spans="2:22" s="207" customFormat="1" ht="18.75">
      <c r="B38" s="164" t="s">
        <v>132</v>
      </c>
    </row>
    <row r="39" spans="2:22" s="207" customFormat="1" ht="18.75">
      <c r="B39" s="164"/>
      <c r="C39" s="207" t="s">
        <v>293</v>
      </c>
      <c r="U39" s="241"/>
      <c r="V39" s="241"/>
    </row>
    <row r="40" spans="2:22" s="207" customFormat="1" ht="18.75">
      <c r="C40" s="207" t="s">
        <v>294</v>
      </c>
    </row>
    <row r="41" spans="2:22" s="207" customFormat="1" ht="18.75">
      <c r="C41" s="207" t="s">
        <v>171</v>
      </c>
    </row>
    <row r="42" spans="2:22" s="207" customFormat="1" ht="18.75">
      <c r="C42" s="207" t="s">
        <v>172</v>
      </c>
    </row>
    <row r="43" spans="2:22" s="207" customFormat="1" ht="18.75">
      <c r="C43" s="207" t="s">
        <v>173</v>
      </c>
    </row>
    <row r="44" spans="2:22" s="207" customFormat="1" ht="18.75">
      <c r="C44" s="207" t="s">
        <v>174</v>
      </c>
    </row>
    <row r="45" spans="2:22" s="207" customFormat="1" ht="18.75"/>
    <row r="46" spans="2:22" s="207" customFormat="1" ht="18.75">
      <c r="C46" s="207" t="s">
        <v>175</v>
      </c>
    </row>
    <row r="47" spans="2:22" s="207" customFormat="1" ht="18.75">
      <c r="D47" s="207" t="s">
        <v>155</v>
      </c>
    </row>
    <row r="48" spans="2:22" s="207" customFormat="1" ht="18.75">
      <c r="D48" s="207" t="s">
        <v>252</v>
      </c>
    </row>
    <row r="49" spans="4:4" s="207" customFormat="1" ht="18.75">
      <c r="D49" s="207" t="s">
        <v>290</v>
      </c>
    </row>
    <row r="50" spans="4:4" s="207" customFormat="1" ht="18.75">
      <c r="D50" s="207" t="s">
        <v>253</v>
      </c>
    </row>
    <row r="51" spans="4:4" s="207" customFormat="1" ht="18.75">
      <c r="D51" s="207" t="s">
        <v>254</v>
      </c>
    </row>
    <row r="52" spans="4:4" s="207" customFormat="1" ht="18.75">
      <c r="D52" s="207" t="s">
        <v>255</v>
      </c>
    </row>
    <row r="53" spans="4:4" s="207" customFormat="1" ht="18.75">
      <c r="D53" s="207" t="s">
        <v>256</v>
      </c>
    </row>
    <row r="54" spans="4:4" s="207" customFormat="1" ht="18.75">
      <c r="D54" s="207" t="s">
        <v>257</v>
      </c>
    </row>
    <row r="55" spans="4:4" s="207" customFormat="1" ht="18.75">
      <c r="D55" s="207" t="s">
        <v>258</v>
      </c>
    </row>
    <row r="56" spans="4:4" s="207" customFormat="1" ht="18.75">
      <c r="D56" s="207" t="s">
        <v>259</v>
      </c>
    </row>
    <row r="57" spans="4:4" s="207" customFormat="1" ht="18.75">
      <c r="D57" s="207" t="s">
        <v>260</v>
      </c>
    </row>
    <row r="58" spans="4:4" s="207" customFormat="1" ht="18.75">
      <c r="D58" s="207" t="s">
        <v>261</v>
      </c>
    </row>
    <row r="59" spans="4:4" s="207" customFormat="1" ht="18.75">
      <c r="D59" s="207" t="s">
        <v>270</v>
      </c>
    </row>
    <row r="60" spans="4:4" s="207" customFormat="1" ht="18.75">
      <c r="D60" s="207" t="s">
        <v>262</v>
      </c>
    </row>
    <row r="61" spans="4:4" s="207" customFormat="1" ht="18.75">
      <c r="D61" s="207" t="s">
        <v>263</v>
      </c>
    </row>
    <row r="62" spans="4:4" s="207" customFormat="1" ht="18.75">
      <c r="D62" s="207" t="s">
        <v>264</v>
      </c>
    </row>
    <row r="63" spans="4:4" s="207" customFormat="1" ht="18.75">
      <c r="D63" s="207" t="s">
        <v>265</v>
      </c>
    </row>
    <row r="64" spans="4:4" s="207" customFormat="1" ht="18.75">
      <c r="D64" s="207" t="s">
        <v>266</v>
      </c>
    </row>
    <row r="65" spans="2:5" s="207" customFormat="1" ht="18.75">
      <c r="D65" s="207" t="s">
        <v>267</v>
      </c>
    </row>
    <row r="66" spans="2:5" s="207" customFormat="1" ht="18.75">
      <c r="D66" s="207" t="s">
        <v>268</v>
      </c>
    </row>
    <row r="67" spans="2:5" s="207" customFormat="1" ht="18.75"/>
    <row r="68" spans="2:5" s="207" customFormat="1" ht="18.75"/>
    <row r="69" spans="2:5" s="207" customFormat="1" ht="18.75">
      <c r="B69" s="164" t="s">
        <v>176</v>
      </c>
    </row>
    <row r="70" spans="2:5" s="207" customFormat="1" ht="18.75">
      <c r="C70" s="207" t="s">
        <v>231</v>
      </c>
    </row>
    <row r="71" spans="2:5" s="207" customFormat="1" ht="18.75">
      <c r="C71" s="208" t="s">
        <v>2</v>
      </c>
    </row>
    <row r="72" spans="2:5" s="207" customFormat="1" ht="18.75">
      <c r="C72" s="208"/>
      <c r="E72" s="342" t="s">
        <v>474</v>
      </c>
    </row>
    <row r="73" spans="2:5" s="207" customFormat="1" ht="18.75">
      <c r="C73" s="208"/>
      <c r="E73" s="207" t="s">
        <v>16</v>
      </c>
    </row>
    <row r="74" spans="2:5" s="207" customFormat="1" ht="18.75">
      <c r="C74" s="208"/>
      <c r="E74" s="207" t="s">
        <v>177</v>
      </c>
    </row>
    <row r="75" spans="2:5" s="207" customFormat="1" ht="18.75">
      <c r="C75" s="208"/>
      <c r="E75" s="207" t="s">
        <v>178</v>
      </c>
    </row>
    <row r="76" spans="2:5" s="207" customFormat="1" ht="18.75">
      <c r="C76" s="208"/>
      <c r="E76" s="207" t="s">
        <v>179</v>
      </c>
    </row>
    <row r="77" spans="2:5" s="207" customFormat="1" ht="18.75">
      <c r="C77" s="208" t="s">
        <v>0</v>
      </c>
    </row>
    <row r="78" spans="2:5" s="207" customFormat="1" ht="18.75">
      <c r="C78" s="208"/>
      <c r="E78" s="207" t="s">
        <v>295</v>
      </c>
    </row>
    <row r="79" spans="2:5" s="207" customFormat="1" ht="18.75">
      <c r="E79" s="207" t="s">
        <v>16</v>
      </c>
    </row>
    <row r="80" spans="2:5" s="207" customFormat="1" ht="18.75">
      <c r="E80" s="207" t="s">
        <v>177</v>
      </c>
    </row>
    <row r="81" spans="2:5" s="207" customFormat="1" ht="18.75">
      <c r="E81" s="207" t="s">
        <v>178</v>
      </c>
    </row>
    <row r="82" spans="2:5" s="207" customFormat="1" ht="18.75">
      <c r="E82" s="207" t="s">
        <v>179</v>
      </c>
    </row>
    <row r="83" spans="2:5" s="207" customFormat="1" ht="18.75">
      <c r="B83" s="164"/>
      <c r="C83" s="208" t="s">
        <v>277</v>
      </c>
    </row>
    <row r="84" spans="2:5" s="207" customFormat="1" ht="18.75">
      <c r="B84" s="164"/>
      <c r="C84" s="208"/>
      <c r="E84" s="207" t="s">
        <v>295</v>
      </c>
    </row>
    <row r="85" spans="2:5" s="207" customFormat="1" ht="18.75">
      <c r="E85" s="207" t="s">
        <v>16</v>
      </c>
    </row>
    <row r="86" spans="2:5" s="207" customFormat="1" ht="18.75">
      <c r="E86" s="207" t="s">
        <v>177</v>
      </c>
    </row>
    <row r="87" spans="2:5" s="207" customFormat="1" ht="18.75">
      <c r="E87" s="207" t="s">
        <v>178</v>
      </c>
    </row>
    <row r="88" spans="2:5" s="207" customFormat="1" ht="18.75">
      <c r="E88" s="207" t="s">
        <v>179</v>
      </c>
    </row>
    <row r="89" spans="2:5" s="207" customFormat="1" ht="18.75">
      <c r="C89" s="208" t="s">
        <v>1</v>
      </c>
    </row>
    <row r="90" spans="2:5" s="207" customFormat="1" ht="18.75">
      <c r="C90" s="208"/>
      <c r="E90" s="207" t="s">
        <v>295</v>
      </c>
    </row>
    <row r="91" spans="2:5" s="207" customFormat="1" ht="18.75">
      <c r="E91" s="207" t="s">
        <v>16</v>
      </c>
    </row>
    <row r="92" spans="2:5" s="207" customFormat="1" ht="18.75">
      <c r="E92" s="207" t="s">
        <v>177</v>
      </c>
    </row>
    <row r="93" spans="2:5" s="207" customFormat="1" ht="18.75">
      <c r="E93" s="207" t="s">
        <v>178</v>
      </c>
    </row>
    <row r="94" spans="2:5" s="207" customFormat="1" ht="18.75">
      <c r="E94" s="207" t="s">
        <v>179</v>
      </c>
    </row>
    <row r="95" spans="2:5" s="207" customFormat="1" ht="18.75">
      <c r="C95" s="208" t="s">
        <v>85</v>
      </c>
    </row>
    <row r="96" spans="2:5" s="207" customFormat="1" ht="18.75">
      <c r="C96" s="208"/>
      <c r="E96" s="207" t="s">
        <v>295</v>
      </c>
    </row>
    <row r="97" spans="3:5" s="207" customFormat="1" ht="18.75">
      <c r="E97" s="207" t="s">
        <v>16</v>
      </c>
    </row>
    <row r="98" spans="3:5" s="207" customFormat="1" ht="18.75">
      <c r="E98" s="207" t="s">
        <v>177</v>
      </c>
    </row>
    <row r="99" spans="3:5" s="207" customFormat="1" ht="18.75">
      <c r="E99" s="207" t="s">
        <v>178</v>
      </c>
    </row>
    <row r="100" spans="3:5" s="207" customFormat="1" ht="18.75">
      <c r="E100" s="207" t="s">
        <v>179</v>
      </c>
    </row>
    <row r="101" spans="3:5" s="207" customFormat="1" ht="18.75">
      <c r="C101" s="208" t="s">
        <v>274</v>
      </c>
    </row>
    <row r="102" spans="3:5" s="207" customFormat="1" ht="18.75">
      <c r="C102" s="208"/>
      <c r="E102" s="207" t="s">
        <v>295</v>
      </c>
    </row>
    <row r="103" spans="3:5" s="207" customFormat="1" ht="18.75">
      <c r="E103" s="207" t="s">
        <v>16</v>
      </c>
    </row>
    <row r="104" spans="3:5" s="207" customFormat="1" ht="18.75">
      <c r="E104" s="207" t="s">
        <v>177</v>
      </c>
    </row>
    <row r="105" spans="3:5" s="207" customFormat="1" ht="18.75">
      <c r="E105" s="207" t="s">
        <v>178</v>
      </c>
    </row>
    <row r="106" spans="3:5" s="207" customFormat="1" ht="18.75">
      <c r="E106" s="207" t="s">
        <v>179</v>
      </c>
    </row>
    <row r="107" spans="3:5" s="207" customFormat="1" ht="18.75">
      <c r="C107" s="208" t="s">
        <v>475</v>
      </c>
    </row>
    <row r="108" spans="3:5" s="207" customFormat="1" ht="18.75">
      <c r="E108" s="207" t="s">
        <v>295</v>
      </c>
    </row>
    <row r="109" spans="3:5" s="207" customFormat="1" ht="18.75">
      <c r="E109" s="207" t="s">
        <v>16</v>
      </c>
    </row>
    <row r="110" spans="3:5" s="207" customFormat="1" ht="18.75">
      <c r="E110" s="207" t="s">
        <v>177</v>
      </c>
    </row>
    <row r="111" spans="3:5" s="207" customFormat="1" ht="18.75">
      <c r="E111" s="207" t="s">
        <v>178</v>
      </c>
    </row>
    <row r="112" spans="3:5" s="207" customFormat="1" ht="18.75">
      <c r="E112" s="207" t="s">
        <v>179</v>
      </c>
    </row>
  </sheetData>
  <pageMargins left="0.7" right="0.7" top="0.75" bottom="0.75" header="0.3" footer="0.3"/>
  <pageSetup scale="72" fitToHeight="0" orientation="portrait" r:id="rId1"/>
  <headerFooter>
    <oddFooter>&amp;C&amp;P</oddFooter>
  </headerFooter>
  <rowBreaks count="2" manualBreakCount="2">
    <brk id="45" max="12" man="1"/>
    <brk id="94" max="1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1" tint="4.9989318521683403E-2"/>
  </sheetPr>
  <dimension ref="A1:BF545"/>
  <sheetViews>
    <sheetView topLeftCell="A148" zoomScale="70" zoomScaleNormal="70" workbookViewId="0">
      <selection activeCell="L12" sqref="L12"/>
    </sheetView>
  </sheetViews>
  <sheetFormatPr defaultRowHeight="15.75"/>
  <cols>
    <col min="2" max="2" width="12" customWidth="1"/>
    <col min="4" max="4" width="9.125" bestFit="1" customWidth="1"/>
    <col min="5" max="49" width="7.625" customWidth="1"/>
    <col min="50" max="50" width="6.125" customWidth="1"/>
  </cols>
  <sheetData>
    <row r="1" spans="1:18" ht="26.25">
      <c r="A1" s="108" t="str">
        <f>COVER!B10&amp;" "&amp;COVER!B11</f>
        <v xml:space="preserve">Olympia-Tumwater Regional Fire Authority </v>
      </c>
      <c r="B1" s="68"/>
      <c r="C1" s="68"/>
      <c r="D1" s="68"/>
      <c r="E1" s="68"/>
      <c r="F1" s="2"/>
      <c r="G1" s="2"/>
      <c r="H1" s="2"/>
      <c r="I1" s="2"/>
      <c r="J1" s="68"/>
      <c r="K1" s="2"/>
      <c r="L1" s="2"/>
      <c r="M1" s="2"/>
      <c r="N1" s="2"/>
      <c r="O1" s="2"/>
      <c r="P1" s="2"/>
      <c r="Q1" s="2"/>
      <c r="R1" s="153" t="s">
        <v>498</v>
      </c>
    </row>
    <row r="4" spans="1:18">
      <c r="D4" s="3" t="s">
        <v>347</v>
      </c>
      <c r="E4" s="262">
        <v>2016</v>
      </c>
    </row>
    <row r="6" spans="1:18">
      <c r="B6" t="s">
        <v>348</v>
      </c>
      <c r="C6" s="263" t="s">
        <v>349</v>
      </c>
      <c r="D6" s="75" t="s">
        <v>350</v>
      </c>
      <c r="E6" s="75" t="s">
        <v>351</v>
      </c>
    </row>
    <row r="7" spans="1:18">
      <c r="A7" s="332"/>
      <c r="B7" s="320" t="s">
        <v>352</v>
      </c>
      <c r="C7" s="266">
        <v>62</v>
      </c>
      <c r="D7">
        <f t="shared" ref="D7:D57" ca="1" si="0">SUMIF($B$134:$B$545,C7,$D$134:$D$545)</f>
        <v>14</v>
      </c>
      <c r="E7" s="267">
        <f ca="1">$E$4+D7-(RANDBETWEEN(-5,5))</f>
        <v>2034</v>
      </c>
    </row>
    <row r="8" spans="1:18">
      <c r="A8" s="332"/>
      <c r="B8" s="320" t="s">
        <v>353</v>
      </c>
      <c r="C8" s="266">
        <v>56</v>
      </c>
      <c r="D8">
        <f t="shared" ca="1" si="0"/>
        <v>22</v>
      </c>
      <c r="E8" s="267">
        <f t="shared" ref="E8:E57" ca="1" si="1">$E$4+D8-(RANDBETWEEN(-5,5))</f>
        <v>2043</v>
      </c>
    </row>
    <row r="9" spans="1:18">
      <c r="A9" s="332"/>
      <c r="B9" s="320" t="s">
        <v>354</v>
      </c>
      <c r="C9" s="266">
        <v>56</v>
      </c>
      <c r="D9">
        <f t="shared" ca="1" si="0"/>
        <v>22</v>
      </c>
      <c r="E9" s="267">
        <f t="shared" ca="1" si="1"/>
        <v>2034</v>
      </c>
    </row>
    <row r="10" spans="1:18">
      <c r="A10" s="332"/>
      <c r="B10" s="320" t="s">
        <v>355</v>
      </c>
      <c r="C10" s="266">
        <v>55</v>
      </c>
      <c r="D10">
        <f t="shared" ca="1" si="0"/>
        <v>19</v>
      </c>
      <c r="E10" s="267">
        <f t="shared" ca="1" si="1"/>
        <v>2039</v>
      </c>
    </row>
    <row r="11" spans="1:18">
      <c r="A11" s="332"/>
      <c r="B11" s="320" t="s">
        <v>356</v>
      </c>
      <c r="C11" s="266">
        <v>72</v>
      </c>
      <c r="D11">
        <f t="shared" ca="1" si="0"/>
        <v>6</v>
      </c>
      <c r="E11" s="267">
        <f t="shared" ca="1" si="1"/>
        <v>2025</v>
      </c>
    </row>
    <row r="12" spans="1:18">
      <c r="A12" s="332"/>
      <c r="B12" s="320" t="s">
        <v>357</v>
      </c>
      <c r="C12" s="266">
        <v>71</v>
      </c>
      <c r="D12">
        <f t="shared" ca="1" si="0"/>
        <v>24</v>
      </c>
      <c r="E12" s="267">
        <f t="shared" ca="1" si="1"/>
        <v>2038</v>
      </c>
    </row>
    <row r="13" spans="1:18">
      <c r="A13" s="332"/>
      <c r="B13" s="320" t="s">
        <v>296</v>
      </c>
      <c r="C13" s="266">
        <v>70</v>
      </c>
      <c r="D13">
        <f t="shared" ca="1" si="0"/>
        <v>14</v>
      </c>
      <c r="E13" s="267">
        <f t="shared" ca="1" si="1"/>
        <v>2025</v>
      </c>
    </row>
    <row r="14" spans="1:18">
      <c r="A14" s="332"/>
      <c r="B14" s="320" t="s">
        <v>358</v>
      </c>
      <c r="C14" s="266">
        <v>67</v>
      </c>
      <c r="D14">
        <f t="shared" ca="1" si="0"/>
        <v>21</v>
      </c>
      <c r="E14" s="267">
        <f t="shared" ca="1" si="1"/>
        <v>2037</v>
      </c>
    </row>
    <row r="15" spans="1:18">
      <c r="A15" s="332"/>
      <c r="B15" s="320" t="s">
        <v>359</v>
      </c>
      <c r="C15" s="266">
        <v>66</v>
      </c>
      <c r="D15">
        <f t="shared" ca="1" si="0"/>
        <v>25</v>
      </c>
      <c r="E15" s="267">
        <f t="shared" ca="1" si="1"/>
        <v>2046</v>
      </c>
    </row>
    <row r="16" spans="1:18">
      <c r="A16" s="332"/>
      <c r="B16" s="320" t="s">
        <v>360</v>
      </c>
      <c r="C16" s="266">
        <v>66</v>
      </c>
      <c r="D16">
        <f t="shared" ca="1" si="0"/>
        <v>25</v>
      </c>
      <c r="E16" s="267">
        <f t="shared" ca="1" si="1"/>
        <v>2037</v>
      </c>
    </row>
    <row r="17" spans="1:5">
      <c r="A17" s="332"/>
      <c r="B17" s="320" t="s">
        <v>361</v>
      </c>
      <c r="C17" s="266">
        <v>66</v>
      </c>
      <c r="D17">
        <f t="shared" ca="1" si="0"/>
        <v>25</v>
      </c>
      <c r="E17" s="267">
        <f t="shared" ca="1" si="1"/>
        <v>2036</v>
      </c>
    </row>
    <row r="18" spans="1:5">
      <c r="A18" s="332"/>
      <c r="B18" s="320" t="s">
        <v>362</v>
      </c>
      <c r="C18" s="266">
        <v>65</v>
      </c>
      <c r="D18">
        <f t="shared" ca="1" si="0"/>
        <v>16</v>
      </c>
      <c r="E18" s="267">
        <f t="shared" ca="1" si="1"/>
        <v>2032</v>
      </c>
    </row>
    <row r="19" spans="1:5">
      <c r="A19" s="332"/>
      <c r="B19" s="320" t="s">
        <v>363</v>
      </c>
      <c r="C19" s="266">
        <v>65</v>
      </c>
      <c r="D19">
        <f t="shared" ca="1" si="0"/>
        <v>16</v>
      </c>
      <c r="E19" s="267">
        <f t="shared" ca="1" si="1"/>
        <v>2028</v>
      </c>
    </row>
    <row r="20" spans="1:5">
      <c r="A20" s="332"/>
      <c r="B20" s="320" t="s">
        <v>364</v>
      </c>
      <c r="C20" s="266">
        <v>65</v>
      </c>
      <c r="D20">
        <f t="shared" ca="1" si="0"/>
        <v>16</v>
      </c>
      <c r="E20" s="267">
        <f t="shared" ca="1" si="1"/>
        <v>2032</v>
      </c>
    </row>
    <row r="21" spans="1:5">
      <c r="A21" s="332"/>
      <c r="B21" s="320" t="s">
        <v>365</v>
      </c>
      <c r="C21" s="266">
        <v>64</v>
      </c>
      <c r="D21">
        <f t="shared" ca="1" si="0"/>
        <v>23</v>
      </c>
      <c r="E21" s="267">
        <f t="shared" ca="1" si="1"/>
        <v>2043</v>
      </c>
    </row>
    <row r="22" spans="1:5">
      <c r="A22" s="332"/>
      <c r="B22" s="320" t="s">
        <v>366</v>
      </c>
      <c r="C22" s="266">
        <v>63</v>
      </c>
      <c r="D22">
        <f t="shared" ca="1" si="0"/>
        <v>27</v>
      </c>
      <c r="E22" s="267">
        <f t="shared" ca="1" si="1"/>
        <v>2045</v>
      </c>
    </row>
    <row r="23" spans="1:5">
      <c r="A23" s="332"/>
      <c r="B23" s="320" t="s">
        <v>367</v>
      </c>
      <c r="C23" s="266">
        <v>63</v>
      </c>
      <c r="D23">
        <f t="shared" ca="1" si="0"/>
        <v>27</v>
      </c>
      <c r="E23" s="267">
        <f t="shared" ca="1" si="1"/>
        <v>2044</v>
      </c>
    </row>
    <row r="24" spans="1:5">
      <c r="A24" s="332"/>
      <c r="B24" s="320" t="s">
        <v>368</v>
      </c>
      <c r="C24" s="266">
        <v>63</v>
      </c>
      <c r="D24">
        <f t="shared" ca="1" si="0"/>
        <v>27</v>
      </c>
      <c r="E24" s="267">
        <f t="shared" ca="1" si="1"/>
        <v>2044</v>
      </c>
    </row>
    <row r="25" spans="1:5">
      <c r="A25" s="332"/>
      <c r="B25" s="320" t="s">
        <v>369</v>
      </c>
      <c r="C25" s="266">
        <v>62</v>
      </c>
      <c r="D25">
        <f t="shared" ca="1" si="0"/>
        <v>14</v>
      </c>
      <c r="E25" s="267">
        <f t="shared" ca="1" si="1"/>
        <v>2027</v>
      </c>
    </row>
    <row r="26" spans="1:5">
      <c r="A26" s="332"/>
      <c r="B26" s="320" t="s">
        <v>370</v>
      </c>
      <c r="C26" s="266">
        <v>62</v>
      </c>
      <c r="D26">
        <f t="shared" ca="1" si="0"/>
        <v>14</v>
      </c>
      <c r="E26" s="267">
        <f t="shared" ca="1" si="1"/>
        <v>2027</v>
      </c>
    </row>
    <row r="27" spans="1:5">
      <c r="A27" s="332"/>
      <c r="B27" s="320" t="s">
        <v>371</v>
      </c>
      <c r="C27" s="266">
        <v>62</v>
      </c>
      <c r="D27">
        <f t="shared" ca="1" si="0"/>
        <v>14</v>
      </c>
      <c r="E27" s="267">
        <f t="shared" ca="1" si="1"/>
        <v>2025</v>
      </c>
    </row>
    <row r="28" spans="1:5">
      <c r="A28" s="332"/>
      <c r="B28" s="320" t="s">
        <v>372</v>
      </c>
      <c r="C28" s="266">
        <v>62</v>
      </c>
      <c r="D28">
        <f t="shared" ca="1" si="0"/>
        <v>14</v>
      </c>
      <c r="E28" s="267">
        <f t="shared" ca="1" si="1"/>
        <v>2025</v>
      </c>
    </row>
    <row r="29" spans="1:5">
      <c r="A29" s="332"/>
      <c r="B29" s="320" t="s">
        <v>373</v>
      </c>
      <c r="C29" s="266">
        <v>60</v>
      </c>
      <c r="D29">
        <f t="shared" ca="1" si="0"/>
        <v>26</v>
      </c>
      <c r="E29" s="267">
        <f t="shared" ca="1" si="1"/>
        <v>2045</v>
      </c>
    </row>
    <row r="30" spans="1:5">
      <c r="A30" s="332"/>
      <c r="B30" s="320" t="s">
        <v>374</v>
      </c>
      <c r="C30" s="266">
        <v>58</v>
      </c>
      <c r="D30">
        <f t="shared" ca="1" si="0"/>
        <v>21</v>
      </c>
      <c r="E30" s="267">
        <f t="shared" ca="1" si="1"/>
        <v>2034</v>
      </c>
    </row>
    <row r="31" spans="1:5">
      <c r="A31" s="332"/>
      <c r="B31" s="320" t="s">
        <v>375</v>
      </c>
      <c r="C31" s="266">
        <v>56</v>
      </c>
      <c r="D31">
        <f t="shared" ca="1" si="0"/>
        <v>22</v>
      </c>
      <c r="E31" s="267">
        <f t="shared" ca="1" si="1"/>
        <v>2040</v>
      </c>
    </row>
    <row r="32" spans="1:5">
      <c r="A32" s="332"/>
      <c r="B32" s="320" t="s">
        <v>376</v>
      </c>
      <c r="C32" s="266">
        <v>55</v>
      </c>
      <c r="D32">
        <f t="shared" ca="1" si="0"/>
        <v>19</v>
      </c>
      <c r="E32" s="267">
        <f t="shared" ca="1" si="1"/>
        <v>2030</v>
      </c>
    </row>
    <row r="33" spans="1:5">
      <c r="A33" s="264"/>
      <c r="B33" s="265" t="s">
        <v>377</v>
      </c>
      <c r="C33" s="266">
        <v>56</v>
      </c>
      <c r="D33">
        <f t="shared" ca="1" si="0"/>
        <v>22</v>
      </c>
      <c r="E33" s="267">
        <f t="shared" ca="1" si="1"/>
        <v>2042</v>
      </c>
    </row>
    <row r="34" spans="1:5">
      <c r="A34" s="264"/>
      <c r="B34" s="265" t="s">
        <v>378</v>
      </c>
      <c r="C34" s="266">
        <v>57</v>
      </c>
      <c r="D34">
        <f t="shared" ca="1" si="0"/>
        <v>15</v>
      </c>
      <c r="E34" s="267">
        <f t="shared" ca="1" si="1"/>
        <v>2034</v>
      </c>
    </row>
    <row r="35" spans="1:5">
      <c r="A35" s="264"/>
      <c r="B35" s="265" t="s">
        <v>379</v>
      </c>
      <c r="C35" s="266">
        <v>58</v>
      </c>
      <c r="D35">
        <f t="shared" ca="1" si="0"/>
        <v>21</v>
      </c>
      <c r="E35" s="267">
        <f t="shared" ca="1" si="1"/>
        <v>2042</v>
      </c>
    </row>
    <row r="36" spans="1:5">
      <c r="A36" s="264"/>
      <c r="B36" s="265" t="s">
        <v>380</v>
      </c>
      <c r="C36" s="266">
        <v>59</v>
      </c>
      <c r="D36">
        <f t="shared" ca="1" si="0"/>
        <v>24</v>
      </c>
      <c r="E36" s="267">
        <f t="shared" ca="1" si="1"/>
        <v>2036</v>
      </c>
    </row>
    <row r="37" spans="1:5">
      <c r="A37" s="264"/>
      <c r="B37" s="265" t="s">
        <v>381</v>
      </c>
      <c r="C37" s="266">
        <v>60</v>
      </c>
      <c r="D37">
        <f t="shared" ca="1" si="0"/>
        <v>26</v>
      </c>
      <c r="E37" s="267">
        <f t="shared" ca="1" si="1"/>
        <v>2039</v>
      </c>
    </row>
    <row r="38" spans="1:5">
      <c r="A38" s="264"/>
      <c r="B38" s="265" t="s">
        <v>288</v>
      </c>
      <c r="C38" s="266">
        <v>61</v>
      </c>
      <c r="D38">
        <f t="shared" ca="1" si="0"/>
        <v>29</v>
      </c>
      <c r="E38" s="267">
        <f t="shared" ca="1" si="1"/>
        <v>2043</v>
      </c>
    </row>
    <row r="39" spans="1:5">
      <c r="A39" s="264"/>
      <c r="B39" s="265" t="s">
        <v>382</v>
      </c>
      <c r="C39" s="266">
        <v>62</v>
      </c>
      <c r="D39">
        <f t="shared" ca="1" si="0"/>
        <v>14</v>
      </c>
      <c r="E39" s="267">
        <f t="shared" ca="1" si="1"/>
        <v>2032</v>
      </c>
    </row>
    <row r="40" spans="1:5">
      <c r="A40" s="264"/>
      <c r="B40" s="265" t="s">
        <v>383</v>
      </c>
      <c r="C40" s="266">
        <v>63</v>
      </c>
      <c r="D40">
        <f t="shared" ca="1" si="0"/>
        <v>27</v>
      </c>
      <c r="E40" s="267">
        <f t="shared" ca="1" si="1"/>
        <v>2042</v>
      </c>
    </row>
    <row r="41" spans="1:5">
      <c r="A41" s="264"/>
      <c r="B41" s="265" t="s">
        <v>384</v>
      </c>
      <c r="C41" s="266">
        <v>64</v>
      </c>
      <c r="D41">
        <f t="shared" ca="1" si="0"/>
        <v>23</v>
      </c>
      <c r="E41" s="267">
        <f t="shared" ca="1" si="1"/>
        <v>2044</v>
      </c>
    </row>
    <row r="42" spans="1:5">
      <c r="A42" s="264"/>
      <c r="B42" s="265" t="s">
        <v>385</v>
      </c>
      <c r="C42" s="266">
        <v>65</v>
      </c>
      <c r="D42">
        <f t="shared" ca="1" si="0"/>
        <v>16</v>
      </c>
      <c r="E42" s="267">
        <f t="shared" ca="1" si="1"/>
        <v>2035</v>
      </c>
    </row>
    <row r="43" spans="1:5">
      <c r="A43" s="264"/>
      <c r="B43" s="265" t="s">
        <v>386</v>
      </c>
      <c r="C43" s="266">
        <v>66</v>
      </c>
      <c r="D43">
        <f t="shared" ca="1" si="0"/>
        <v>25</v>
      </c>
      <c r="E43" s="267">
        <f t="shared" ca="1" si="1"/>
        <v>2044</v>
      </c>
    </row>
    <row r="44" spans="1:5">
      <c r="A44" s="264"/>
      <c r="B44" s="265" t="s">
        <v>216</v>
      </c>
      <c r="C44" s="266">
        <v>67</v>
      </c>
      <c r="D44">
        <f t="shared" ca="1" si="0"/>
        <v>21</v>
      </c>
      <c r="E44" s="267">
        <f t="shared" ca="1" si="1"/>
        <v>2032</v>
      </c>
    </row>
    <row r="45" spans="1:5">
      <c r="A45" s="264"/>
      <c r="B45" s="265" t="s">
        <v>217</v>
      </c>
      <c r="C45" s="266">
        <v>68</v>
      </c>
      <c r="D45">
        <f t="shared" ca="1" si="0"/>
        <v>2</v>
      </c>
      <c r="E45" s="267">
        <f t="shared" ca="1" si="1"/>
        <v>2020</v>
      </c>
    </row>
    <row r="46" spans="1:5">
      <c r="A46" s="264"/>
      <c r="B46" s="265" t="s">
        <v>287</v>
      </c>
      <c r="C46" s="266">
        <v>69</v>
      </c>
      <c r="D46">
        <f t="shared" ca="1" si="0"/>
        <v>18</v>
      </c>
      <c r="E46" s="267">
        <f t="shared" ca="1" si="1"/>
        <v>2031</v>
      </c>
    </row>
    <row r="47" spans="1:5">
      <c r="A47" s="264"/>
      <c r="B47" s="265" t="s">
        <v>286</v>
      </c>
      <c r="C47" s="266">
        <v>70</v>
      </c>
      <c r="D47">
        <f t="shared" ca="1" si="0"/>
        <v>14</v>
      </c>
      <c r="E47" s="267">
        <f t="shared" ca="1" si="1"/>
        <v>2028</v>
      </c>
    </row>
    <row r="48" spans="1:5">
      <c r="A48" s="264"/>
      <c r="B48" s="265" t="s">
        <v>289</v>
      </c>
      <c r="C48" s="266">
        <v>71</v>
      </c>
      <c r="D48">
        <f t="shared" ca="1" si="0"/>
        <v>24</v>
      </c>
      <c r="E48" s="267">
        <f t="shared" ca="1" si="1"/>
        <v>2040</v>
      </c>
    </row>
    <row r="49" spans="1:49">
      <c r="A49" s="264"/>
      <c r="B49" s="265" t="s">
        <v>387</v>
      </c>
      <c r="C49" s="266">
        <v>72</v>
      </c>
      <c r="D49">
        <f t="shared" ca="1" si="0"/>
        <v>6</v>
      </c>
      <c r="E49" s="267">
        <f t="shared" ca="1" si="1"/>
        <v>2024</v>
      </c>
    </row>
    <row r="50" spans="1:49">
      <c r="A50" s="264"/>
      <c r="B50" s="265" t="s">
        <v>388</v>
      </c>
      <c r="C50" s="266">
        <v>73</v>
      </c>
      <c r="D50">
        <f t="shared" ca="1" si="0"/>
        <v>3</v>
      </c>
      <c r="E50" s="267">
        <f t="shared" ca="1" si="1"/>
        <v>2018</v>
      </c>
    </row>
    <row r="51" spans="1:49">
      <c r="A51" s="264"/>
      <c r="B51" s="265" t="s">
        <v>389</v>
      </c>
      <c r="C51" s="266">
        <v>74</v>
      </c>
      <c r="D51">
        <f t="shared" ca="1" si="0"/>
        <v>16</v>
      </c>
      <c r="E51" s="267">
        <f t="shared" ca="1" si="1"/>
        <v>2035</v>
      </c>
    </row>
    <row r="52" spans="1:49">
      <c r="A52" s="264"/>
      <c r="B52" s="265" t="s">
        <v>142</v>
      </c>
      <c r="C52" s="266">
        <v>75</v>
      </c>
      <c r="D52">
        <f t="shared" ca="1" si="0"/>
        <v>25</v>
      </c>
      <c r="E52" s="267">
        <f t="shared" ca="1" si="1"/>
        <v>2036</v>
      </c>
    </row>
    <row r="53" spans="1:49">
      <c r="A53" s="264"/>
      <c r="B53" s="265" t="s">
        <v>390</v>
      </c>
      <c r="C53" s="266">
        <v>76</v>
      </c>
      <c r="D53">
        <f t="shared" ca="1" si="0"/>
        <v>0</v>
      </c>
      <c r="E53" s="267">
        <f t="shared" ca="1" si="1"/>
        <v>2011</v>
      </c>
    </row>
    <row r="54" spans="1:49">
      <c r="A54" s="264"/>
      <c r="B54" s="265" t="s">
        <v>391</v>
      </c>
      <c r="C54" s="266">
        <v>77</v>
      </c>
      <c r="D54">
        <f t="shared" ca="1" si="0"/>
        <v>11</v>
      </c>
      <c r="E54" s="267">
        <f t="shared" ca="1" si="1"/>
        <v>2025</v>
      </c>
    </row>
    <row r="55" spans="1:49">
      <c r="A55" s="264"/>
      <c r="B55" s="265" t="s">
        <v>392</v>
      </c>
      <c r="C55" s="266">
        <v>78</v>
      </c>
      <c r="D55">
        <f t="shared" ca="1" si="0"/>
        <v>10</v>
      </c>
      <c r="E55" s="267">
        <f t="shared" ca="1" si="1"/>
        <v>2029</v>
      </c>
    </row>
    <row r="56" spans="1:49">
      <c r="A56" s="264"/>
      <c r="B56" s="265" t="s">
        <v>271</v>
      </c>
      <c r="C56" s="266">
        <v>79</v>
      </c>
      <c r="D56">
        <f t="shared" ca="1" si="0"/>
        <v>16</v>
      </c>
      <c r="E56" s="267">
        <f t="shared" ca="1" si="1"/>
        <v>2027</v>
      </c>
    </row>
    <row r="57" spans="1:49">
      <c r="A57" s="264"/>
      <c r="B57" s="265" t="s">
        <v>285</v>
      </c>
      <c r="C57" s="266">
        <v>80</v>
      </c>
      <c r="D57">
        <f t="shared" ca="1" si="0"/>
        <v>3</v>
      </c>
      <c r="E57" s="267">
        <f t="shared" ca="1" si="1"/>
        <v>2018</v>
      </c>
    </row>
    <row r="58" spans="1:49">
      <c r="A58" t="s">
        <v>457</v>
      </c>
    </row>
    <row r="59" spans="1:49">
      <c r="D59" s="268">
        <f>E4</f>
        <v>2016</v>
      </c>
      <c r="E59" s="268">
        <f>D59+1</f>
        <v>2017</v>
      </c>
      <c r="F59" s="268">
        <f t="shared" ref="F59:AW59" si="2">E59+1</f>
        <v>2018</v>
      </c>
      <c r="G59" s="268">
        <f t="shared" si="2"/>
        <v>2019</v>
      </c>
      <c r="H59" s="268">
        <f t="shared" si="2"/>
        <v>2020</v>
      </c>
      <c r="I59" s="268">
        <f t="shared" si="2"/>
        <v>2021</v>
      </c>
      <c r="J59" s="268">
        <f t="shared" si="2"/>
        <v>2022</v>
      </c>
      <c r="K59" s="268">
        <f t="shared" si="2"/>
        <v>2023</v>
      </c>
      <c r="L59" s="268">
        <f t="shared" si="2"/>
        <v>2024</v>
      </c>
      <c r="M59" s="268">
        <f t="shared" si="2"/>
        <v>2025</v>
      </c>
      <c r="N59" s="268">
        <f t="shared" si="2"/>
        <v>2026</v>
      </c>
      <c r="O59" s="268">
        <f t="shared" si="2"/>
        <v>2027</v>
      </c>
      <c r="P59" s="268">
        <f t="shared" si="2"/>
        <v>2028</v>
      </c>
      <c r="Q59" s="268">
        <f t="shared" si="2"/>
        <v>2029</v>
      </c>
      <c r="R59" s="268">
        <f t="shared" si="2"/>
        <v>2030</v>
      </c>
      <c r="S59" s="268">
        <f t="shared" si="2"/>
        <v>2031</v>
      </c>
      <c r="T59" s="268">
        <f t="shared" si="2"/>
        <v>2032</v>
      </c>
      <c r="U59" s="268">
        <f t="shared" si="2"/>
        <v>2033</v>
      </c>
      <c r="V59" s="268">
        <f t="shared" si="2"/>
        <v>2034</v>
      </c>
      <c r="W59" s="268">
        <f t="shared" si="2"/>
        <v>2035</v>
      </c>
      <c r="X59" s="268">
        <f t="shared" si="2"/>
        <v>2036</v>
      </c>
      <c r="Y59" s="268">
        <f t="shared" si="2"/>
        <v>2037</v>
      </c>
      <c r="Z59" s="268">
        <f t="shared" si="2"/>
        <v>2038</v>
      </c>
      <c r="AA59" s="268">
        <f t="shared" si="2"/>
        <v>2039</v>
      </c>
      <c r="AB59" s="268">
        <f t="shared" si="2"/>
        <v>2040</v>
      </c>
      <c r="AC59" s="268">
        <f t="shared" si="2"/>
        <v>2041</v>
      </c>
      <c r="AD59" s="268">
        <f t="shared" si="2"/>
        <v>2042</v>
      </c>
      <c r="AE59" s="268">
        <f t="shared" si="2"/>
        <v>2043</v>
      </c>
      <c r="AF59" s="268">
        <f t="shared" si="2"/>
        <v>2044</v>
      </c>
      <c r="AG59" s="268">
        <f t="shared" si="2"/>
        <v>2045</v>
      </c>
      <c r="AH59" s="268">
        <f t="shared" si="2"/>
        <v>2046</v>
      </c>
      <c r="AI59" s="268">
        <f t="shared" si="2"/>
        <v>2047</v>
      </c>
      <c r="AJ59" s="268">
        <f t="shared" si="2"/>
        <v>2048</v>
      </c>
      <c r="AK59" s="268">
        <f t="shared" si="2"/>
        <v>2049</v>
      </c>
      <c r="AL59" s="268">
        <f t="shared" si="2"/>
        <v>2050</v>
      </c>
      <c r="AM59" s="268">
        <f t="shared" si="2"/>
        <v>2051</v>
      </c>
      <c r="AN59" s="268">
        <f t="shared" si="2"/>
        <v>2052</v>
      </c>
      <c r="AO59" s="268">
        <f t="shared" si="2"/>
        <v>2053</v>
      </c>
      <c r="AP59" s="268">
        <f t="shared" si="2"/>
        <v>2054</v>
      </c>
      <c r="AQ59" s="268">
        <f t="shared" si="2"/>
        <v>2055</v>
      </c>
      <c r="AR59" s="268">
        <f t="shared" si="2"/>
        <v>2056</v>
      </c>
      <c r="AS59" s="268">
        <f t="shared" si="2"/>
        <v>2057</v>
      </c>
      <c r="AT59" s="268">
        <f t="shared" si="2"/>
        <v>2058</v>
      </c>
      <c r="AU59" s="268">
        <f t="shared" si="2"/>
        <v>2059</v>
      </c>
      <c r="AV59" s="268">
        <f t="shared" si="2"/>
        <v>2060</v>
      </c>
      <c r="AW59" s="268">
        <f t="shared" si="2"/>
        <v>2061</v>
      </c>
    </row>
    <row r="60" spans="1:49">
      <c r="A60" s="269">
        <v>1</v>
      </c>
      <c r="B60" s="321" t="str">
        <f t="shared" ref="B60:B110" si="3">B7</f>
        <v>DeLisle</v>
      </c>
      <c r="C60">
        <f ca="1">COUNTIF(D60:AW60,"x")</f>
        <v>19</v>
      </c>
      <c r="D60" s="197" t="str">
        <f t="shared" ref="D60:AW65" ca="1" si="4">IF(D$59&lt;=$E7,"x","")</f>
        <v>x</v>
      </c>
      <c r="E60" s="197" t="str">
        <f t="shared" ca="1" si="4"/>
        <v>x</v>
      </c>
      <c r="F60" s="197" t="str">
        <f t="shared" ca="1" si="4"/>
        <v>x</v>
      </c>
      <c r="G60" s="197" t="str">
        <f t="shared" ca="1" si="4"/>
        <v>x</v>
      </c>
      <c r="H60" s="197" t="str">
        <f t="shared" ca="1" si="4"/>
        <v>x</v>
      </c>
      <c r="I60" s="197" t="str">
        <f t="shared" ca="1" si="4"/>
        <v>x</v>
      </c>
      <c r="J60" s="197" t="str">
        <f t="shared" ca="1" si="4"/>
        <v>x</v>
      </c>
      <c r="K60" s="197" t="str">
        <f t="shared" ca="1" si="4"/>
        <v>x</v>
      </c>
      <c r="L60" s="197" t="str">
        <f t="shared" ca="1" si="4"/>
        <v>x</v>
      </c>
      <c r="M60" s="197" t="str">
        <f t="shared" ca="1" si="4"/>
        <v>x</v>
      </c>
      <c r="N60" s="197" t="str">
        <f t="shared" ca="1" si="4"/>
        <v>x</v>
      </c>
      <c r="O60" s="197" t="str">
        <f t="shared" ca="1" si="4"/>
        <v>x</v>
      </c>
      <c r="P60" s="197" t="str">
        <f t="shared" ca="1" si="4"/>
        <v>x</v>
      </c>
      <c r="Q60" s="197" t="str">
        <f t="shared" ca="1" si="4"/>
        <v>x</v>
      </c>
      <c r="R60" s="197" t="str">
        <f t="shared" ca="1" si="4"/>
        <v>x</v>
      </c>
      <c r="S60" s="197" t="str">
        <f t="shared" ca="1" si="4"/>
        <v>x</v>
      </c>
      <c r="T60" s="197" t="str">
        <f t="shared" ca="1" si="4"/>
        <v>x</v>
      </c>
      <c r="U60" s="197" t="str">
        <f t="shared" ca="1" si="4"/>
        <v>x</v>
      </c>
      <c r="V60" s="197" t="str">
        <f t="shared" ca="1" si="4"/>
        <v>x</v>
      </c>
      <c r="W60" s="197" t="str">
        <f t="shared" ca="1" si="4"/>
        <v/>
      </c>
      <c r="X60" s="197" t="str">
        <f t="shared" ca="1" si="4"/>
        <v/>
      </c>
      <c r="Y60" s="197" t="str">
        <f t="shared" ca="1" si="4"/>
        <v/>
      </c>
      <c r="Z60" s="197" t="str">
        <f t="shared" ca="1" si="4"/>
        <v/>
      </c>
      <c r="AA60" s="197" t="str">
        <f t="shared" ca="1" si="4"/>
        <v/>
      </c>
      <c r="AB60" s="197" t="str">
        <f t="shared" ca="1" si="4"/>
        <v/>
      </c>
      <c r="AC60" s="197" t="str">
        <f t="shared" ca="1" si="4"/>
        <v/>
      </c>
      <c r="AD60" s="197" t="str">
        <f t="shared" ca="1" si="4"/>
        <v/>
      </c>
      <c r="AE60" s="197" t="str">
        <f t="shared" ca="1" si="4"/>
        <v/>
      </c>
      <c r="AF60" s="197" t="str">
        <f t="shared" ca="1" si="4"/>
        <v/>
      </c>
      <c r="AG60" s="197" t="str">
        <f t="shared" ca="1" si="4"/>
        <v/>
      </c>
      <c r="AH60" s="197" t="str">
        <f t="shared" ca="1" si="4"/>
        <v/>
      </c>
      <c r="AI60" s="197" t="str">
        <f t="shared" ca="1" si="4"/>
        <v/>
      </c>
      <c r="AJ60" s="197" t="str">
        <f t="shared" ca="1" si="4"/>
        <v/>
      </c>
      <c r="AK60" s="197" t="str">
        <f t="shared" ca="1" si="4"/>
        <v/>
      </c>
      <c r="AL60" s="197" t="str">
        <f t="shared" ca="1" si="4"/>
        <v/>
      </c>
      <c r="AM60" s="197" t="str">
        <f t="shared" ca="1" si="4"/>
        <v/>
      </c>
      <c r="AN60" s="197" t="str">
        <f t="shared" ca="1" si="4"/>
        <v/>
      </c>
      <c r="AO60" s="197" t="str">
        <f t="shared" ca="1" si="4"/>
        <v/>
      </c>
      <c r="AP60" s="197" t="str">
        <f t="shared" ca="1" si="4"/>
        <v/>
      </c>
      <c r="AQ60" s="197" t="str">
        <f t="shared" ca="1" si="4"/>
        <v/>
      </c>
      <c r="AR60" s="197" t="str">
        <f t="shared" ca="1" si="4"/>
        <v/>
      </c>
      <c r="AS60" s="197" t="str">
        <f t="shared" ca="1" si="4"/>
        <v/>
      </c>
      <c r="AT60" s="197" t="str">
        <f t="shared" ca="1" si="4"/>
        <v/>
      </c>
      <c r="AU60" s="197" t="str">
        <f t="shared" ca="1" si="4"/>
        <v/>
      </c>
      <c r="AV60" s="197" t="str">
        <f t="shared" ca="1" si="4"/>
        <v/>
      </c>
      <c r="AW60" s="197" t="str">
        <f t="shared" ca="1" si="4"/>
        <v/>
      </c>
    </row>
    <row r="61" spans="1:49">
      <c r="A61" s="269">
        <v>2</v>
      </c>
      <c r="B61" s="321" t="str">
        <f t="shared" si="3"/>
        <v>Sheehan</v>
      </c>
      <c r="C61">
        <f t="shared" ref="C61:C110" ca="1" si="5">COUNTIF(D61:AW61,"x")</f>
        <v>28</v>
      </c>
      <c r="D61" s="197" t="str">
        <f t="shared" ca="1" si="4"/>
        <v>x</v>
      </c>
      <c r="E61" s="197" t="str">
        <f t="shared" ca="1" si="4"/>
        <v>x</v>
      </c>
      <c r="F61" s="197" t="str">
        <f t="shared" ca="1" si="4"/>
        <v>x</v>
      </c>
      <c r="G61" s="197" t="str">
        <f t="shared" ca="1" si="4"/>
        <v>x</v>
      </c>
      <c r="H61" s="197" t="str">
        <f t="shared" ca="1" si="4"/>
        <v>x</v>
      </c>
      <c r="I61" s="197" t="str">
        <f t="shared" ca="1" si="4"/>
        <v>x</v>
      </c>
      <c r="J61" s="197" t="str">
        <f t="shared" ca="1" si="4"/>
        <v>x</v>
      </c>
      <c r="K61" s="197" t="str">
        <f t="shared" ca="1" si="4"/>
        <v>x</v>
      </c>
      <c r="L61" s="197" t="str">
        <f t="shared" ca="1" si="4"/>
        <v>x</v>
      </c>
      <c r="M61" s="197" t="str">
        <f t="shared" ca="1" si="4"/>
        <v>x</v>
      </c>
      <c r="N61" s="197" t="str">
        <f t="shared" ca="1" si="4"/>
        <v>x</v>
      </c>
      <c r="O61" s="197" t="str">
        <f t="shared" ca="1" si="4"/>
        <v>x</v>
      </c>
      <c r="P61" s="197" t="str">
        <f t="shared" ca="1" si="4"/>
        <v>x</v>
      </c>
      <c r="Q61" s="197" t="str">
        <f t="shared" ca="1" si="4"/>
        <v>x</v>
      </c>
      <c r="R61" s="197" t="str">
        <f t="shared" ca="1" si="4"/>
        <v>x</v>
      </c>
      <c r="S61" s="197" t="str">
        <f t="shared" ca="1" si="4"/>
        <v>x</v>
      </c>
      <c r="T61" s="197" t="str">
        <f t="shared" ca="1" si="4"/>
        <v>x</v>
      </c>
      <c r="U61" s="197" t="str">
        <f t="shared" ca="1" si="4"/>
        <v>x</v>
      </c>
      <c r="V61" s="197" t="str">
        <f t="shared" ca="1" si="4"/>
        <v>x</v>
      </c>
      <c r="W61" s="197" t="str">
        <f t="shared" ca="1" si="4"/>
        <v>x</v>
      </c>
      <c r="X61" s="197" t="str">
        <f t="shared" ca="1" si="4"/>
        <v>x</v>
      </c>
      <c r="Y61" s="197" t="str">
        <f t="shared" ca="1" si="4"/>
        <v>x</v>
      </c>
      <c r="Z61" s="197" t="str">
        <f t="shared" ca="1" si="4"/>
        <v>x</v>
      </c>
      <c r="AA61" s="197" t="str">
        <f t="shared" ca="1" si="4"/>
        <v>x</v>
      </c>
      <c r="AB61" s="197" t="str">
        <f t="shared" ca="1" si="4"/>
        <v>x</v>
      </c>
      <c r="AC61" s="197" t="str">
        <f t="shared" ca="1" si="4"/>
        <v>x</v>
      </c>
      <c r="AD61" s="197" t="str">
        <f t="shared" ca="1" si="4"/>
        <v>x</v>
      </c>
      <c r="AE61" s="197" t="str">
        <f t="shared" ca="1" si="4"/>
        <v>x</v>
      </c>
      <c r="AF61" s="197" t="str">
        <f t="shared" ca="1" si="4"/>
        <v/>
      </c>
      <c r="AG61" s="197" t="str">
        <f t="shared" ca="1" si="4"/>
        <v/>
      </c>
      <c r="AH61" s="197" t="str">
        <f t="shared" ca="1" si="4"/>
        <v/>
      </c>
      <c r="AI61" s="197" t="str">
        <f t="shared" ca="1" si="4"/>
        <v/>
      </c>
      <c r="AJ61" s="197" t="str">
        <f t="shared" ca="1" si="4"/>
        <v/>
      </c>
      <c r="AK61" s="197" t="str">
        <f t="shared" ca="1" si="4"/>
        <v/>
      </c>
      <c r="AL61" s="197" t="str">
        <f t="shared" ca="1" si="4"/>
        <v/>
      </c>
      <c r="AM61" s="197" t="str">
        <f t="shared" ca="1" si="4"/>
        <v/>
      </c>
      <c r="AN61" s="197" t="str">
        <f t="shared" ca="1" si="4"/>
        <v/>
      </c>
      <c r="AO61" s="197" t="str">
        <f t="shared" ca="1" si="4"/>
        <v/>
      </c>
      <c r="AP61" s="197" t="str">
        <f t="shared" ca="1" si="4"/>
        <v/>
      </c>
      <c r="AQ61" s="197" t="str">
        <f t="shared" ca="1" si="4"/>
        <v/>
      </c>
      <c r="AR61" s="197" t="str">
        <f t="shared" ca="1" si="4"/>
        <v/>
      </c>
      <c r="AS61" s="197" t="str">
        <f t="shared" ca="1" si="4"/>
        <v/>
      </c>
      <c r="AT61" s="197" t="str">
        <f t="shared" ca="1" si="4"/>
        <v/>
      </c>
      <c r="AU61" s="197" t="str">
        <f t="shared" ca="1" si="4"/>
        <v/>
      </c>
      <c r="AV61" s="197" t="str">
        <f t="shared" ca="1" si="4"/>
        <v/>
      </c>
      <c r="AW61" s="197" t="str">
        <f t="shared" ca="1" si="4"/>
        <v/>
      </c>
    </row>
    <row r="62" spans="1:49">
      <c r="A62" s="269">
        <v>3</v>
      </c>
      <c r="B62" s="321" t="str">
        <f t="shared" si="3"/>
        <v>Lindsey</v>
      </c>
      <c r="C62">
        <f t="shared" ca="1" si="5"/>
        <v>19</v>
      </c>
      <c r="D62" s="197" t="str">
        <f t="shared" ca="1" si="4"/>
        <v>x</v>
      </c>
      <c r="E62" s="197" t="str">
        <f t="shared" ca="1" si="4"/>
        <v>x</v>
      </c>
      <c r="F62" s="197" t="str">
        <f t="shared" ca="1" si="4"/>
        <v>x</v>
      </c>
      <c r="G62" s="197" t="str">
        <f t="shared" ca="1" si="4"/>
        <v>x</v>
      </c>
      <c r="H62" s="197" t="str">
        <f t="shared" ca="1" si="4"/>
        <v>x</v>
      </c>
      <c r="I62" s="197" t="str">
        <f t="shared" ca="1" si="4"/>
        <v>x</v>
      </c>
      <c r="J62" s="197" t="str">
        <f t="shared" ca="1" si="4"/>
        <v>x</v>
      </c>
      <c r="K62" s="197" t="str">
        <f t="shared" ca="1" si="4"/>
        <v>x</v>
      </c>
      <c r="L62" s="197" t="str">
        <f t="shared" ca="1" si="4"/>
        <v>x</v>
      </c>
      <c r="M62" s="197" t="str">
        <f t="shared" ca="1" si="4"/>
        <v>x</v>
      </c>
      <c r="N62" s="197" t="str">
        <f t="shared" ca="1" si="4"/>
        <v>x</v>
      </c>
      <c r="O62" s="197" t="str">
        <f t="shared" ca="1" si="4"/>
        <v>x</v>
      </c>
      <c r="P62" s="197" t="str">
        <f t="shared" ca="1" si="4"/>
        <v>x</v>
      </c>
      <c r="Q62" s="197" t="str">
        <f t="shared" ca="1" si="4"/>
        <v>x</v>
      </c>
      <c r="R62" s="197" t="str">
        <f t="shared" ca="1" si="4"/>
        <v>x</v>
      </c>
      <c r="S62" s="197" t="str">
        <f t="shared" ca="1" si="4"/>
        <v>x</v>
      </c>
      <c r="T62" s="197" t="str">
        <f t="shared" ca="1" si="4"/>
        <v>x</v>
      </c>
      <c r="U62" s="197" t="str">
        <f t="shared" ca="1" si="4"/>
        <v>x</v>
      </c>
      <c r="V62" s="197" t="str">
        <f t="shared" ca="1" si="4"/>
        <v>x</v>
      </c>
      <c r="W62" s="197" t="str">
        <f t="shared" ca="1" si="4"/>
        <v/>
      </c>
      <c r="X62" s="197" t="str">
        <f t="shared" ca="1" si="4"/>
        <v/>
      </c>
      <c r="Y62" s="197" t="str">
        <f t="shared" ca="1" si="4"/>
        <v/>
      </c>
      <c r="Z62" s="197" t="str">
        <f t="shared" ca="1" si="4"/>
        <v/>
      </c>
      <c r="AA62" s="197" t="str">
        <f t="shared" ca="1" si="4"/>
        <v/>
      </c>
      <c r="AB62" s="197" t="str">
        <f t="shared" ca="1" si="4"/>
        <v/>
      </c>
      <c r="AC62" s="197" t="str">
        <f t="shared" ca="1" si="4"/>
        <v/>
      </c>
      <c r="AD62" s="197" t="str">
        <f t="shared" ca="1" si="4"/>
        <v/>
      </c>
      <c r="AE62" s="197" t="str">
        <f t="shared" ca="1" si="4"/>
        <v/>
      </c>
      <c r="AF62" s="197" t="str">
        <f t="shared" ca="1" si="4"/>
        <v/>
      </c>
      <c r="AG62" s="197" t="str">
        <f t="shared" ca="1" si="4"/>
        <v/>
      </c>
      <c r="AH62" s="197" t="str">
        <f t="shared" ca="1" si="4"/>
        <v/>
      </c>
      <c r="AI62" s="197" t="str">
        <f t="shared" ca="1" si="4"/>
        <v/>
      </c>
      <c r="AJ62" s="197" t="str">
        <f t="shared" ca="1" si="4"/>
        <v/>
      </c>
      <c r="AK62" s="197" t="str">
        <f t="shared" ca="1" si="4"/>
        <v/>
      </c>
      <c r="AL62" s="197" t="str">
        <f t="shared" ca="1" si="4"/>
        <v/>
      </c>
      <c r="AM62" s="197" t="str">
        <f t="shared" ca="1" si="4"/>
        <v/>
      </c>
      <c r="AN62" s="197" t="str">
        <f t="shared" ca="1" si="4"/>
        <v/>
      </c>
      <c r="AO62" s="197" t="str">
        <f t="shared" ca="1" si="4"/>
        <v/>
      </c>
      <c r="AP62" s="197" t="str">
        <f t="shared" ca="1" si="4"/>
        <v/>
      </c>
      <c r="AQ62" s="197" t="str">
        <f t="shared" ca="1" si="4"/>
        <v/>
      </c>
      <c r="AR62" s="197" t="str">
        <f t="shared" ca="1" si="4"/>
        <v/>
      </c>
      <c r="AS62" s="197" t="str">
        <f t="shared" ca="1" si="4"/>
        <v/>
      </c>
      <c r="AT62" s="197" t="str">
        <f t="shared" ca="1" si="4"/>
        <v/>
      </c>
      <c r="AU62" s="197" t="str">
        <f t="shared" ca="1" si="4"/>
        <v/>
      </c>
      <c r="AV62" s="197" t="str">
        <f t="shared" ca="1" si="4"/>
        <v/>
      </c>
      <c r="AW62" s="197" t="str">
        <f t="shared" ca="1" si="4"/>
        <v/>
      </c>
    </row>
    <row r="63" spans="1:49">
      <c r="A63" s="269">
        <v>4</v>
      </c>
      <c r="B63" s="321" t="str">
        <f t="shared" si="3"/>
        <v>Chomos</v>
      </c>
      <c r="C63">
        <f t="shared" ca="1" si="5"/>
        <v>24</v>
      </c>
      <c r="D63" s="197" t="str">
        <f t="shared" ca="1" si="4"/>
        <v>x</v>
      </c>
      <c r="E63" s="197" t="str">
        <f t="shared" ca="1" si="4"/>
        <v>x</v>
      </c>
      <c r="F63" s="197" t="str">
        <f t="shared" ca="1" si="4"/>
        <v>x</v>
      </c>
      <c r="G63" s="197" t="str">
        <f t="shared" ca="1" si="4"/>
        <v>x</v>
      </c>
      <c r="H63" s="197" t="str">
        <f t="shared" ca="1" si="4"/>
        <v>x</v>
      </c>
      <c r="I63" s="197" t="str">
        <f t="shared" ca="1" si="4"/>
        <v>x</v>
      </c>
      <c r="J63" s="197" t="str">
        <f t="shared" ca="1" si="4"/>
        <v>x</v>
      </c>
      <c r="K63" s="197" t="str">
        <f t="shared" ca="1" si="4"/>
        <v>x</v>
      </c>
      <c r="L63" s="197" t="str">
        <f t="shared" ca="1" si="4"/>
        <v>x</v>
      </c>
      <c r="M63" s="197" t="str">
        <f t="shared" ca="1" si="4"/>
        <v>x</v>
      </c>
      <c r="N63" s="197" t="str">
        <f t="shared" ca="1" si="4"/>
        <v>x</v>
      </c>
      <c r="O63" s="197" t="str">
        <f t="shared" ca="1" si="4"/>
        <v>x</v>
      </c>
      <c r="P63" s="197" t="str">
        <f t="shared" ca="1" si="4"/>
        <v>x</v>
      </c>
      <c r="Q63" s="197" t="str">
        <f t="shared" ca="1" si="4"/>
        <v>x</v>
      </c>
      <c r="R63" s="197" t="str">
        <f t="shared" ca="1" si="4"/>
        <v>x</v>
      </c>
      <c r="S63" s="197" t="str">
        <f t="shared" ca="1" si="4"/>
        <v>x</v>
      </c>
      <c r="T63" s="197" t="str">
        <f t="shared" ca="1" si="4"/>
        <v>x</v>
      </c>
      <c r="U63" s="197" t="str">
        <f t="shared" ca="1" si="4"/>
        <v>x</v>
      </c>
      <c r="V63" s="197" t="str">
        <f t="shared" ca="1" si="4"/>
        <v>x</v>
      </c>
      <c r="W63" s="197" t="str">
        <f t="shared" ca="1" si="4"/>
        <v>x</v>
      </c>
      <c r="X63" s="197" t="str">
        <f t="shared" ca="1" si="4"/>
        <v>x</v>
      </c>
      <c r="Y63" s="197" t="str">
        <f t="shared" ca="1" si="4"/>
        <v>x</v>
      </c>
      <c r="Z63" s="197" t="str">
        <f t="shared" ca="1" si="4"/>
        <v>x</v>
      </c>
      <c r="AA63" s="197" t="str">
        <f t="shared" ca="1" si="4"/>
        <v>x</v>
      </c>
      <c r="AB63" s="197" t="str">
        <f t="shared" ca="1" si="4"/>
        <v/>
      </c>
      <c r="AC63" s="197" t="str">
        <f t="shared" ca="1" si="4"/>
        <v/>
      </c>
      <c r="AD63" s="197" t="str">
        <f t="shared" ca="1" si="4"/>
        <v/>
      </c>
      <c r="AE63" s="197" t="str">
        <f t="shared" ca="1" si="4"/>
        <v/>
      </c>
      <c r="AF63" s="197" t="str">
        <f t="shared" ca="1" si="4"/>
        <v/>
      </c>
      <c r="AG63" s="197" t="str">
        <f t="shared" ca="1" si="4"/>
        <v/>
      </c>
      <c r="AH63" s="197" t="str">
        <f t="shared" ca="1" si="4"/>
        <v/>
      </c>
      <c r="AI63" s="197" t="str">
        <f t="shared" ca="1" si="4"/>
        <v/>
      </c>
      <c r="AJ63" s="197" t="str">
        <f t="shared" ca="1" si="4"/>
        <v/>
      </c>
      <c r="AK63" s="197" t="str">
        <f t="shared" ca="1" si="4"/>
        <v/>
      </c>
      <c r="AL63" s="197" t="str">
        <f t="shared" ca="1" si="4"/>
        <v/>
      </c>
      <c r="AM63" s="197" t="str">
        <f t="shared" ca="1" si="4"/>
        <v/>
      </c>
      <c r="AN63" s="197" t="str">
        <f t="shared" ca="1" si="4"/>
        <v/>
      </c>
      <c r="AO63" s="197" t="str">
        <f t="shared" ca="1" si="4"/>
        <v/>
      </c>
      <c r="AP63" s="197" t="str">
        <f t="shared" ca="1" si="4"/>
        <v/>
      </c>
      <c r="AQ63" s="197" t="str">
        <f t="shared" ca="1" si="4"/>
        <v/>
      </c>
      <c r="AR63" s="197" t="str">
        <f t="shared" ca="1" si="4"/>
        <v/>
      </c>
      <c r="AS63" s="197" t="str">
        <f t="shared" ca="1" si="4"/>
        <v/>
      </c>
      <c r="AT63" s="197" t="str">
        <f t="shared" ca="1" si="4"/>
        <v/>
      </c>
      <c r="AU63" s="197" t="str">
        <f t="shared" ca="1" si="4"/>
        <v/>
      </c>
      <c r="AV63" s="197" t="str">
        <f t="shared" ca="1" si="4"/>
        <v/>
      </c>
      <c r="AW63" s="197" t="str">
        <f t="shared" ca="1" si="4"/>
        <v/>
      </c>
    </row>
    <row r="64" spans="1:49">
      <c r="A64" s="269">
        <v>5</v>
      </c>
      <c r="B64" s="321" t="str">
        <f t="shared" si="3"/>
        <v>Chamberlin</v>
      </c>
      <c r="C64">
        <f t="shared" ca="1" si="5"/>
        <v>10</v>
      </c>
      <c r="D64" s="197" t="str">
        <f t="shared" ca="1" si="4"/>
        <v>x</v>
      </c>
      <c r="E64" s="197" t="str">
        <f t="shared" ca="1" si="4"/>
        <v>x</v>
      </c>
      <c r="F64" s="197" t="str">
        <f t="shared" ca="1" si="4"/>
        <v>x</v>
      </c>
      <c r="G64" s="197" t="str">
        <f t="shared" ca="1" si="4"/>
        <v>x</v>
      </c>
      <c r="H64" s="197" t="str">
        <f t="shared" ca="1" si="4"/>
        <v>x</v>
      </c>
      <c r="I64" s="197" t="str">
        <f t="shared" ca="1" si="4"/>
        <v>x</v>
      </c>
      <c r="J64" s="197" t="str">
        <f t="shared" ca="1" si="4"/>
        <v>x</v>
      </c>
      <c r="K64" s="197" t="str">
        <f t="shared" ca="1" si="4"/>
        <v>x</v>
      </c>
      <c r="L64" s="197" t="str">
        <f t="shared" ca="1" si="4"/>
        <v>x</v>
      </c>
      <c r="M64" s="197" t="str">
        <f t="shared" ca="1" si="4"/>
        <v>x</v>
      </c>
      <c r="N64" s="197" t="str">
        <f t="shared" ca="1" si="4"/>
        <v/>
      </c>
      <c r="O64" s="197" t="str">
        <f t="shared" ca="1" si="4"/>
        <v/>
      </c>
      <c r="P64" s="197" t="str">
        <f t="shared" ca="1" si="4"/>
        <v/>
      </c>
      <c r="Q64" s="197" t="str">
        <f t="shared" ca="1" si="4"/>
        <v/>
      </c>
      <c r="R64" s="197" t="str">
        <f t="shared" ca="1" si="4"/>
        <v/>
      </c>
      <c r="S64" s="197" t="str">
        <f t="shared" ca="1" si="4"/>
        <v/>
      </c>
      <c r="T64" s="197" t="str">
        <f t="shared" ca="1" si="4"/>
        <v/>
      </c>
      <c r="U64" s="197" t="str">
        <f t="shared" ca="1" si="4"/>
        <v/>
      </c>
      <c r="V64" s="197" t="str">
        <f t="shared" ca="1" si="4"/>
        <v/>
      </c>
      <c r="W64" s="197" t="str">
        <f t="shared" ca="1" si="4"/>
        <v/>
      </c>
      <c r="X64" s="197" t="str">
        <f t="shared" ca="1" si="4"/>
        <v/>
      </c>
      <c r="Y64" s="197" t="str">
        <f t="shared" ca="1" si="4"/>
        <v/>
      </c>
      <c r="Z64" s="197" t="str">
        <f t="shared" ca="1" si="4"/>
        <v/>
      </c>
      <c r="AA64" s="197" t="str">
        <f t="shared" ca="1" si="4"/>
        <v/>
      </c>
      <c r="AB64" s="197" t="str">
        <f t="shared" ca="1" si="4"/>
        <v/>
      </c>
      <c r="AC64" s="197" t="str">
        <f t="shared" ca="1" si="4"/>
        <v/>
      </c>
      <c r="AD64" s="197" t="str">
        <f t="shared" ca="1" si="4"/>
        <v/>
      </c>
      <c r="AE64" s="197" t="str">
        <f t="shared" ca="1" si="4"/>
        <v/>
      </c>
      <c r="AF64" s="197" t="str">
        <f t="shared" ca="1" si="4"/>
        <v/>
      </c>
      <c r="AG64" s="197" t="str">
        <f t="shared" ca="1" si="4"/>
        <v/>
      </c>
      <c r="AH64" s="197" t="str">
        <f t="shared" ca="1" si="4"/>
        <v/>
      </c>
      <c r="AI64" s="197" t="str">
        <f t="shared" ca="1" si="4"/>
        <v/>
      </c>
      <c r="AJ64" s="197" t="str">
        <f t="shared" ca="1" si="4"/>
        <v/>
      </c>
      <c r="AK64" s="197" t="str">
        <f t="shared" ca="1" si="4"/>
        <v/>
      </c>
      <c r="AL64" s="197" t="str">
        <f t="shared" ca="1" si="4"/>
        <v/>
      </c>
      <c r="AM64" s="197" t="str">
        <f t="shared" ca="1" si="4"/>
        <v/>
      </c>
      <c r="AN64" s="197" t="str">
        <f t="shared" ca="1" si="4"/>
        <v/>
      </c>
      <c r="AO64" s="197" t="str">
        <f t="shared" ca="1" si="4"/>
        <v/>
      </c>
      <c r="AP64" s="197" t="str">
        <f t="shared" ca="1" si="4"/>
        <v/>
      </c>
      <c r="AQ64" s="197" t="str">
        <f t="shared" ca="1" si="4"/>
        <v/>
      </c>
      <c r="AR64" s="197" t="str">
        <f t="shared" ca="1" si="4"/>
        <v/>
      </c>
      <c r="AS64" s="197" t="str">
        <f t="shared" ca="1" si="4"/>
        <v/>
      </c>
      <c r="AT64" s="197" t="str">
        <f t="shared" ca="1" si="4"/>
        <v/>
      </c>
      <c r="AU64" s="197" t="str">
        <f t="shared" ca="1" si="4"/>
        <v/>
      </c>
      <c r="AV64" s="197" t="str">
        <f t="shared" ca="1" si="4"/>
        <v/>
      </c>
      <c r="AW64" s="197" t="str">
        <f t="shared" ca="1" si="4"/>
        <v/>
      </c>
    </row>
    <row r="65" spans="1:49">
      <c r="A65" s="269">
        <v>6</v>
      </c>
      <c r="B65" s="321" t="str">
        <f t="shared" si="3"/>
        <v>Schoentrup</v>
      </c>
      <c r="C65">
        <f t="shared" ca="1" si="5"/>
        <v>23</v>
      </c>
      <c r="D65" s="197" t="str">
        <f t="shared" ca="1" si="4"/>
        <v>x</v>
      </c>
      <c r="E65" s="197" t="str">
        <f t="shared" ca="1" si="4"/>
        <v>x</v>
      </c>
      <c r="F65" s="197" t="str">
        <f t="shared" ca="1" si="4"/>
        <v>x</v>
      </c>
      <c r="G65" s="197" t="str">
        <f t="shared" ca="1" si="4"/>
        <v>x</v>
      </c>
      <c r="H65" s="197" t="str">
        <f t="shared" ca="1" si="4"/>
        <v>x</v>
      </c>
      <c r="I65" s="197" t="str">
        <f t="shared" ca="1" si="4"/>
        <v>x</v>
      </c>
      <c r="J65" s="197" t="str">
        <f t="shared" ca="1" si="4"/>
        <v>x</v>
      </c>
      <c r="K65" s="197" t="str">
        <f t="shared" ca="1" si="4"/>
        <v>x</v>
      </c>
      <c r="L65" s="197" t="str">
        <f t="shared" ca="1" si="4"/>
        <v>x</v>
      </c>
      <c r="M65" s="197" t="str">
        <f t="shared" ca="1" si="4"/>
        <v>x</v>
      </c>
      <c r="N65" s="197" t="str">
        <f t="shared" ca="1" si="4"/>
        <v>x</v>
      </c>
      <c r="O65" s="197" t="str">
        <f t="shared" ca="1" si="4"/>
        <v>x</v>
      </c>
      <c r="P65" s="197" t="str">
        <f t="shared" ca="1" si="4"/>
        <v>x</v>
      </c>
      <c r="Q65" s="197" t="str">
        <f t="shared" ca="1" si="4"/>
        <v>x</v>
      </c>
      <c r="R65" s="197" t="str">
        <f t="shared" ca="1" si="4"/>
        <v>x</v>
      </c>
      <c r="S65" s="197" t="str">
        <f t="shared" ca="1" si="4"/>
        <v>x</v>
      </c>
      <c r="T65" s="197" t="str">
        <f t="shared" ca="1" si="4"/>
        <v>x</v>
      </c>
      <c r="U65" s="197" t="str">
        <f t="shared" ca="1" si="4"/>
        <v>x</v>
      </c>
      <c r="V65" s="197" t="str">
        <f t="shared" ca="1" si="4"/>
        <v>x</v>
      </c>
      <c r="W65" s="197" t="str">
        <f t="shared" ca="1" si="4"/>
        <v>x</v>
      </c>
      <c r="X65" s="197" t="str">
        <f t="shared" ca="1" si="4"/>
        <v>x</v>
      </c>
      <c r="Y65" s="197" t="str">
        <f t="shared" ca="1" si="4"/>
        <v>x</v>
      </c>
      <c r="Z65" s="197" t="str">
        <f t="shared" ca="1" si="4"/>
        <v>x</v>
      </c>
      <c r="AA65" s="197" t="str">
        <f t="shared" ca="1" si="4"/>
        <v/>
      </c>
      <c r="AB65" s="197" t="str">
        <f t="shared" ca="1" si="4"/>
        <v/>
      </c>
      <c r="AC65" s="197" t="str">
        <f t="shared" ref="AC65:AW65" ca="1" si="6">IF(AC$59&lt;=$E12,"x","")</f>
        <v/>
      </c>
      <c r="AD65" s="197" t="str">
        <f t="shared" ca="1" si="6"/>
        <v/>
      </c>
      <c r="AE65" s="197" t="str">
        <f t="shared" ca="1" si="6"/>
        <v/>
      </c>
      <c r="AF65" s="197" t="str">
        <f t="shared" ca="1" si="6"/>
        <v/>
      </c>
      <c r="AG65" s="197" t="str">
        <f t="shared" ca="1" si="6"/>
        <v/>
      </c>
      <c r="AH65" s="197" t="str">
        <f t="shared" ca="1" si="6"/>
        <v/>
      </c>
      <c r="AI65" s="197" t="str">
        <f t="shared" ca="1" si="6"/>
        <v/>
      </c>
      <c r="AJ65" s="197" t="str">
        <f t="shared" ca="1" si="6"/>
        <v/>
      </c>
      <c r="AK65" s="197" t="str">
        <f t="shared" ca="1" si="6"/>
        <v/>
      </c>
      <c r="AL65" s="197" t="str">
        <f t="shared" ca="1" si="6"/>
        <v/>
      </c>
      <c r="AM65" s="197" t="str">
        <f t="shared" ca="1" si="6"/>
        <v/>
      </c>
      <c r="AN65" s="197" t="str">
        <f t="shared" ca="1" si="6"/>
        <v/>
      </c>
      <c r="AO65" s="197" t="str">
        <f t="shared" ca="1" si="6"/>
        <v/>
      </c>
      <c r="AP65" s="197" t="str">
        <f t="shared" ca="1" si="6"/>
        <v/>
      </c>
      <c r="AQ65" s="197" t="str">
        <f t="shared" ca="1" si="6"/>
        <v/>
      </c>
      <c r="AR65" s="197" t="str">
        <f t="shared" ca="1" si="6"/>
        <v/>
      </c>
      <c r="AS65" s="197" t="str">
        <f t="shared" ca="1" si="6"/>
        <v/>
      </c>
      <c r="AT65" s="197" t="str">
        <f t="shared" ca="1" si="6"/>
        <v/>
      </c>
      <c r="AU65" s="197" t="str">
        <f t="shared" ca="1" si="6"/>
        <v/>
      </c>
      <c r="AV65" s="197" t="str">
        <f t="shared" ca="1" si="6"/>
        <v/>
      </c>
      <c r="AW65" s="197" t="str">
        <f t="shared" ca="1" si="6"/>
        <v/>
      </c>
    </row>
    <row r="66" spans="1:49">
      <c r="A66" s="269">
        <v>7</v>
      </c>
      <c r="B66" s="321" t="str">
        <f t="shared" si="3"/>
        <v>Miller</v>
      </c>
      <c r="C66">
        <f t="shared" ca="1" si="5"/>
        <v>10</v>
      </c>
      <c r="D66" s="197" t="str">
        <f t="shared" ref="D66:AW71" ca="1" si="7">IF(D$59&lt;=$E13,"x","")</f>
        <v>x</v>
      </c>
      <c r="E66" s="197" t="str">
        <f t="shared" ca="1" si="7"/>
        <v>x</v>
      </c>
      <c r="F66" s="197" t="str">
        <f t="shared" ca="1" si="7"/>
        <v>x</v>
      </c>
      <c r="G66" s="197" t="str">
        <f t="shared" ca="1" si="7"/>
        <v>x</v>
      </c>
      <c r="H66" s="197" t="str">
        <f t="shared" ca="1" si="7"/>
        <v>x</v>
      </c>
      <c r="I66" s="197" t="str">
        <f t="shared" ca="1" si="7"/>
        <v>x</v>
      </c>
      <c r="J66" s="197" t="str">
        <f t="shared" ca="1" si="7"/>
        <v>x</v>
      </c>
      <c r="K66" s="197" t="str">
        <f t="shared" ca="1" si="7"/>
        <v>x</v>
      </c>
      <c r="L66" s="197" t="str">
        <f t="shared" ca="1" si="7"/>
        <v>x</v>
      </c>
      <c r="M66" s="197" t="str">
        <f t="shared" ca="1" si="7"/>
        <v>x</v>
      </c>
      <c r="N66" s="197" t="str">
        <f t="shared" ca="1" si="7"/>
        <v/>
      </c>
      <c r="O66" s="197" t="str">
        <f t="shared" ca="1" si="7"/>
        <v/>
      </c>
      <c r="P66" s="197" t="str">
        <f t="shared" ca="1" si="7"/>
        <v/>
      </c>
      <c r="Q66" s="197" t="str">
        <f t="shared" ca="1" si="7"/>
        <v/>
      </c>
      <c r="R66" s="197" t="str">
        <f t="shared" ca="1" si="7"/>
        <v/>
      </c>
      <c r="S66" s="197" t="str">
        <f t="shared" ca="1" si="7"/>
        <v/>
      </c>
      <c r="T66" s="197" t="str">
        <f t="shared" ca="1" si="7"/>
        <v/>
      </c>
      <c r="U66" s="197" t="str">
        <f t="shared" ca="1" si="7"/>
        <v/>
      </c>
      <c r="V66" s="197" t="str">
        <f t="shared" ca="1" si="7"/>
        <v/>
      </c>
      <c r="W66" s="197" t="str">
        <f t="shared" ca="1" si="7"/>
        <v/>
      </c>
      <c r="X66" s="197" t="str">
        <f t="shared" ca="1" si="7"/>
        <v/>
      </c>
      <c r="Y66" s="197" t="str">
        <f t="shared" ca="1" si="7"/>
        <v/>
      </c>
      <c r="Z66" s="197" t="str">
        <f t="shared" ca="1" si="7"/>
        <v/>
      </c>
      <c r="AA66" s="197" t="str">
        <f t="shared" ca="1" si="7"/>
        <v/>
      </c>
      <c r="AB66" s="197" t="str">
        <f t="shared" ca="1" si="7"/>
        <v/>
      </c>
      <c r="AC66" s="197" t="str">
        <f t="shared" ca="1" si="7"/>
        <v/>
      </c>
      <c r="AD66" s="197" t="str">
        <f t="shared" ca="1" si="7"/>
        <v/>
      </c>
      <c r="AE66" s="197" t="str">
        <f t="shared" ca="1" si="7"/>
        <v/>
      </c>
      <c r="AF66" s="197" t="str">
        <f t="shared" ca="1" si="7"/>
        <v/>
      </c>
      <c r="AG66" s="197" t="str">
        <f t="shared" ca="1" si="7"/>
        <v/>
      </c>
      <c r="AH66" s="197" t="str">
        <f t="shared" ca="1" si="7"/>
        <v/>
      </c>
      <c r="AI66" s="197" t="str">
        <f t="shared" ca="1" si="7"/>
        <v/>
      </c>
      <c r="AJ66" s="197" t="str">
        <f t="shared" ca="1" si="7"/>
        <v/>
      </c>
      <c r="AK66" s="197" t="str">
        <f t="shared" ca="1" si="7"/>
        <v/>
      </c>
      <c r="AL66" s="197" t="str">
        <f t="shared" ca="1" si="7"/>
        <v/>
      </c>
      <c r="AM66" s="197" t="str">
        <f t="shared" ca="1" si="7"/>
        <v/>
      </c>
      <c r="AN66" s="197" t="str">
        <f t="shared" ca="1" si="7"/>
        <v/>
      </c>
      <c r="AO66" s="197" t="str">
        <f t="shared" ca="1" si="7"/>
        <v/>
      </c>
      <c r="AP66" s="197" t="str">
        <f t="shared" ca="1" si="7"/>
        <v/>
      </c>
      <c r="AQ66" s="197" t="str">
        <f t="shared" ca="1" si="7"/>
        <v/>
      </c>
      <c r="AR66" s="197" t="str">
        <f t="shared" ca="1" si="7"/>
        <v/>
      </c>
      <c r="AS66" s="197" t="str">
        <f t="shared" ca="1" si="7"/>
        <v/>
      </c>
      <c r="AT66" s="197" t="str">
        <f t="shared" ca="1" si="7"/>
        <v/>
      </c>
      <c r="AU66" s="197" t="str">
        <f t="shared" ca="1" si="7"/>
        <v/>
      </c>
      <c r="AV66" s="197" t="str">
        <f t="shared" ca="1" si="7"/>
        <v/>
      </c>
      <c r="AW66" s="197" t="str">
        <f t="shared" ca="1" si="7"/>
        <v/>
      </c>
    </row>
    <row r="67" spans="1:49">
      <c r="A67" s="269">
        <v>8</v>
      </c>
      <c r="B67" s="321" t="str">
        <f t="shared" si="3"/>
        <v>Bell</v>
      </c>
      <c r="C67">
        <f t="shared" ca="1" si="5"/>
        <v>22</v>
      </c>
      <c r="D67" s="197" t="str">
        <f t="shared" ca="1" si="7"/>
        <v>x</v>
      </c>
      <c r="E67" s="197" t="str">
        <f t="shared" ca="1" si="7"/>
        <v>x</v>
      </c>
      <c r="F67" s="197" t="str">
        <f t="shared" ca="1" si="7"/>
        <v>x</v>
      </c>
      <c r="G67" s="197" t="str">
        <f t="shared" ca="1" si="7"/>
        <v>x</v>
      </c>
      <c r="H67" s="197" t="str">
        <f t="shared" ca="1" si="7"/>
        <v>x</v>
      </c>
      <c r="I67" s="197" t="str">
        <f t="shared" ca="1" si="7"/>
        <v>x</v>
      </c>
      <c r="J67" s="197" t="str">
        <f t="shared" ca="1" si="7"/>
        <v>x</v>
      </c>
      <c r="K67" s="197" t="str">
        <f t="shared" ca="1" si="7"/>
        <v>x</v>
      </c>
      <c r="L67" s="197" t="str">
        <f t="shared" ca="1" si="7"/>
        <v>x</v>
      </c>
      <c r="M67" s="197" t="str">
        <f t="shared" ca="1" si="7"/>
        <v>x</v>
      </c>
      <c r="N67" s="197" t="str">
        <f t="shared" ca="1" si="7"/>
        <v>x</v>
      </c>
      <c r="O67" s="197" t="str">
        <f t="shared" ca="1" si="7"/>
        <v>x</v>
      </c>
      <c r="P67" s="197" t="str">
        <f t="shared" ca="1" si="7"/>
        <v>x</v>
      </c>
      <c r="Q67" s="197" t="str">
        <f t="shared" ca="1" si="7"/>
        <v>x</v>
      </c>
      <c r="R67" s="197" t="str">
        <f t="shared" ca="1" si="7"/>
        <v>x</v>
      </c>
      <c r="S67" s="197" t="str">
        <f t="shared" ca="1" si="7"/>
        <v>x</v>
      </c>
      <c r="T67" s="197" t="str">
        <f t="shared" ca="1" si="7"/>
        <v>x</v>
      </c>
      <c r="U67" s="197" t="str">
        <f t="shared" ca="1" si="7"/>
        <v>x</v>
      </c>
      <c r="V67" s="197" t="str">
        <f t="shared" ca="1" si="7"/>
        <v>x</v>
      </c>
      <c r="W67" s="197" t="str">
        <f t="shared" ca="1" si="7"/>
        <v>x</v>
      </c>
      <c r="X67" s="197" t="str">
        <f t="shared" ca="1" si="7"/>
        <v>x</v>
      </c>
      <c r="Y67" s="197" t="str">
        <f t="shared" ca="1" si="7"/>
        <v>x</v>
      </c>
      <c r="Z67" s="197" t="str">
        <f t="shared" ca="1" si="7"/>
        <v/>
      </c>
      <c r="AA67" s="197" t="str">
        <f t="shared" ca="1" si="7"/>
        <v/>
      </c>
      <c r="AB67" s="197" t="str">
        <f t="shared" ca="1" si="7"/>
        <v/>
      </c>
      <c r="AC67" s="197" t="str">
        <f t="shared" ca="1" si="7"/>
        <v/>
      </c>
      <c r="AD67" s="197" t="str">
        <f t="shared" ca="1" si="7"/>
        <v/>
      </c>
      <c r="AE67" s="197" t="str">
        <f t="shared" ca="1" si="7"/>
        <v/>
      </c>
      <c r="AF67" s="197" t="str">
        <f t="shared" ca="1" si="7"/>
        <v/>
      </c>
      <c r="AG67" s="197" t="str">
        <f t="shared" ca="1" si="7"/>
        <v/>
      </c>
      <c r="AH67" s="197" t="str">
        <f t="shared" ca="1" si="7"/>
        <v/>
      </c>
      <c r="AI67" s="197" t="str">
        <f t="shared" ca="1" si="7"/>
        <v/>
      </c>
      <c r="AJ67" s="197" t="str">
        <f t="shared" ca="1" si="7"/>
        <v/>
      </c>
      <c r="AK67" s="197" t="str">
        <f t="shared" ca="1" si="7"/>
        <v/>
      </c>
      <c r="AL67" s="197" t="str">
        <f t="shared" ca="1" si="7"/>
        <v/>
      </c>
      <c r="AM67" s="197" t="str">
        <f t="shared" ca="1" si="7"/>
        <v/>
      </c>
      <c r="AN67" s="197" t="str">
        <f t="shared" ca="1" si="7"/>
        <v/>
      </c>
      <c r="AO67" s="197" t="str">
        <f t="shared" ca="1" si="7"/>
        <v/>
      </c>
      <c r="AP67" s="197" t="str">
        <f t="shared" ca="1" si="7"/>
        <v/>
      </c>
      <c r="AQ67" s="197" t="str">
        <f t="shared" ca="1" si="7"/>
        <v/>
      </c>
      <c r="AR67" s="197" t="str">
        <f t="shared" ca="1" si="7"/>
        <v/>
      </c>
      <c r="AS67" s="197" t="str">
        <f t="shared" ca="1" si="7"/>
        <v/>
      </c>
      <c r="AT67" s="197" t="str">
        <f t="shared" ca="1" si="7"/>
        <v/>
      </c>
      <c r="AU67" s="197" t="str">
        <f t="shared" ca="1" si="7"/>
        <v/>
      </c>
      <c r="AV67" s="197" t="str">
        <f t="shared" ca="1" si="7"/>
        <v/>
      </c>
      <c r="AW67" s="197" t="str">
        <f t="shared" ca="1" si="7"/>
        <v/>
      </c>
    </row>
    <row r="68" spans="1:49">
      <c r="A68" s="269">
        <v>9</v>
      </c>
      <c r="B68" s="321" t="str">
        <f t="shared" si="3"/>
        <v>Johnson, Terry</v>
      </c>
      <c r="C68">
        <f t="shared" ca="1" si="5"/>
        <v>31</v>
      </c>
      <c r="D68" s="197" t="str">
        <f t="shared" ca="1" si="7"/>
        <v>x</v>
      </c>
      <c r="E68" s="197" t="str">
        <f t="shared" ca="1" si="7"/>
        <v>x</v>
      </c>
      <c r="F68" s="197" t="str">
        <f t="shared" ca="1" si="7"/>
        <v>x</v>
      </c>
      <c r="G68" s="197" t="str">
        <f t="shared" ca="1" si="7"/>
        <v>x</v>
      </c>
      <c r="H68" s="197" t="str">
        <f t="shared" ca="1" si="7"/>
        <v>x</v>
      </c>
      <c r="I68" s="197" t="str">
        <f t="shared" ca="1" si="7"/>
        <v>x</v>
      </c>
      <c r="J68" s="197" t="str">
        <f t="shared" ca="1" si="7"/>
        <v>x</v>
      </c>
      <c r="K68" s="197" t="str">
        <f t="shared" ca="1" si="7"/>
        <v>x</v>
      </c>
      <c r="L68" s="197" t="str">
        <f t="shared" ca="1" si="7"/>
        <v>x</v>
      </c>
      <c r="M68" s="197" t="str">
        <f t="shared" ca="1" si="7"/>
        <v>x</v>
      </c>
      <c r="N68" s="197" t="str">
        <f t="shared" ca="1" si="7"/>
        <v>x</v>
      </c>
      <c r="O68" s="197" t="str">
        <f t="shared" ca="1" si="7"/>
        <v>x</v>
      </c>
      <c r="P68" s="197" t="str">
        <f t="shared" ca="1" si="7"/>
        <v>x</v>
      </c>
      <c r="Q68" s="197" t="str">
        <f t="shared" ca="1" si="7"/>
        <v>x</v>
      </c>
      <c r="R68" s="197" t="str">
        <f t="shared" ca="1" si="7"/>
        <v>x</v>
      </c>
      <c r="S68" s="197" t="str">
        <f t="shared" ca="1" si="7"/>
        <v>x</v>
      </c>
      <c r="T68" s="197" t="str">
        <f t="shared" ca="1" si="7"/>
        <v>x</v>
      </c>
      <c r="U68" s="197" t="str">
        <f t="shared" ca="1" si="7"/>
        <v>x</v>
      </c>
      <c r="V68" s="197" t="str">
        <f t="shared" ca="1" si="7"/>
        <v>x</v>
      </c>
      <c r="W68" s="197" t="str">
        <f t="shared" ca="1" si="7"/>
        <v>x</v>
      </c>
      <c r="X68" s="197" t="str">
        <f t="shared" ca="1" si="7"/>
        <v>x</v>
      </c>
      <c r="Y68" s="197" t="str">
        <f t="shared" ca="1" si="7"/>
        <v>x</v>
      </c>
      <c r="Z68" s="197" t="str">
        <f t="shared" ca="1" si="7"/>
        <v>x</v>
      </c>
      <c r="AA68" s="197" t="str">
        <f t="shared" ca="1" si="7"/>
        <v>x</v>
      </c>
      <c r="AB68" s="197" t="str">
        <f t="shared" ca="1" si="7"/>
        <v>x</v>
      </c>
      <c r="AC68" s="197" t="str">
        <f t="shared" ca="1" si="7"/>
        <v>x</v>
      </c>
      <c r="AD68" s="197" t="str">
        <f t="shared" ca="1" si="7"/>
        <v>x</v>
      </c>
      <c r="AE68" s="197" t="str">
        <f t="shared" ca="1" si="7"/>
        <v>x</v>
      </c>
      <c r="AF68" s="197" t="str">
        <f t="shared" ca="1" si="7"/>
        <v>x</v>
      </c>
      <c r="AG68" s="197" t="str">
        <f t="shared" ca="1" si="7"/>
        <v>x</v>
      </c>
      <c r="AH68" s="197" t="str">
        <f t="shared" ca="1" si="7"/>
        <v>x</v>
      </c>
      <c r="AI68" s="197" t="str">
        <f t="shared" ca="1" si="7"/>
        <v/>
      </c>
      <c r="AJ68" s="197" t="str">
        <f t="shared" ca="1" si="7"/>
        <v/>
      </c>
      <c r="AK68" s="197" t="str">
        <f t="shared" ca="1" si="7"/>
        <v/>
      </c>
      <c r="AL68" s="197" t="str">
        <f t="shared" ca="1" si="7"/>
        <v/>
      </c>
      <c r="AM68" s="197" t="str">
        <f t="shared" ca="1" si="7"/>
        <v/>
      </c>
      <c r="AN68" s="197" t="str">
        <f t="shared" ca="1" si="7"/>
        <v/>
      </c>
      <c r="AO68" s="197" t="str">
        <f t="shared" ca="1" si="7"/>
        <v/>
      </c>
      <c r="AP68" s="197" t="str">
        <f t="shared" ca="1" si="7"/>
        <v/>
      </c>
      <c r="AQ68" s="197" t="str">
        <f t="shared" ca="1" si="7"/>
        <v/>
      </c>
      <c r="AR68" s="197" t="str">
        <f t="shared" ca="1" si="7"/>
        <v/>
      </c>
      <c r="AS68" s="197" t="str">
        <f t="shared" ca="1" si="7"/>
        <v/>
      </c>
      <c r="AT68" s="197" t="str">
        <f t="shared" ca="1" si="7"/>
        <v/>
      </c>
      <c r="AU68" s="197" t="str">
        <f t="shared" ca="1" si="7"/>
        <v/>
      </c>
      <c r="AV68" s="197" t="str">
        <f t="shared" ca="1" si="7"/>
        <v/>
      </c>
      <c r="AW68" s="197" t="str">
        <f t="shared" ca="1" si="7"/>
        <v/>
      </c>
    </row>
    <row r="69" spans="1:49">
      <c r="A69" s="269">
        <v>10</v>
      </c>
      <c r="B69" s="321" t="str">
        <f t="shared" si="3"/>
        <v>Gibler, Ken</v>
      </c>
      <c r="C69">
        <f t="shared" ca="1" si="5"/>
        <v>22</v>
      </c>
      <c r="D69" s="197" t="str">
        <f t="shared" ca="1" si="7"/>
        <v>x</v>
      </c>
      <c r="E69" s="197" t="str">
        <f t="shared" ca="1" si="7"/>
        <v>x</v>
      </c>
      <c r="F69" s="197" t="str">
        <f t="shared" ca="1" si="7"/>
        <v>x</v>
      </c>
      <c r="G69" s="197" t="str">
        <f t="shared" ca="1" si="7"/>
        <v>x</v>
      </c>
      <c r="H69" s="197" t="str">
        <f t="shared" ca="1" si="7"/>
        <v>x</v>
      </c>
      <c r="I69" s="197" t="str">
        <f t="shared" ca="1" si="7"/>
        <v>x</v>
      </c>
      <c r="J69" s="197" t="str">
        <f t="shared" ca="1" si="7"/>
        <v>x</v>
      </c>
      <c r="K69" s="197" t="str">
        <f t="shared" ca="1" si="7"/>
        <v>x</v>
      </c>
      <c r="L69" s="197" t="str">
        <f t="shared" ca="1" si="7"/>
        <v>x</v>
      </c>
      <c r="M69" s="197" t="str">
        <f t="shared" ca="1" si="7"/>
        <v>x</v>
      </c>
      <c r="N69" s="197" t="str">
        <f t="shared" ca="1" si="7"/>
        <v>x</v>
      </c>
      <c r="O69" s="197" t="str">
        <f t="shared" ca="1" si="7"/>
        <v>x</v>
      </c>
      <c r="P69" s="197" t="str">
        <f t="shared" ca="1" si="7"/>
        <v>x</v>
      </c>
      <c r="Q69" s="197" t="str">
        <f t="shared" ca="1" si="7"/>
        <v>x</v>
      </c>
      <c r="R69" s="197" t="str">
        <f t="shared" ca="1" si="7"/>
        <v>x</v>
      </c>
      <c r="S69" s="197" t="str">
        <f t="shared" ca="1" si="7"/>
        <v>x</v>
      </c>
      <c r="T69" s="197" t="str">
        <f t="shared" ca="1" si="7"/>
        <v>x</v>
      </c>
      <c r="U69" s="197" t="str">
        <f t="shared" ca="1" si="7"/>
        <v>x</v>
      </c>
      <c r="V69" s="197" t="str">
        <f t="shared" ca="1" si="7"/>
        <v>x</v>
      </c>
      <c r="W69" s="197" t="str">
        <f t="shared" ca="1" si="7"/>
        <v>x</v>
      </c>
      <c r="X69" s="197" t="str">
        <f t="shared" ca="1" si="7"/>
        <v>x</v>
      </c>
      <c r="Y69" s="197" t="str">
        <f t="shared" ca="1" si="7"/>
        <v>x</v>
      </c>
      <c r="Z69" s="197" t="str">
        <f t="shared" ca="1" si="7"/>
        <v/>
      </c>
      <c r="AA69" s="197" t="str">
        <f t="shared" ca="1" si="7"/>
        <v/>
      </c>
      <c r="AB69" s="197" t="str">
        <f t="shared" ca="1" si="7"/>
        <v/>
      </c>
      <c r="AC69" s="197" t="str">
        <f t="shared" ca="1" si="7"/>
        <v/>
      </c>
      <c r="AD69" s="197" t="str">
        <f t="shared" ca="1" si="7"/>
        <v/>
      </c>
      <c r="AE69" s="197" t="str">
        <f t="shared" ca="1" si="7"/>
        <v/>
      </c>
      <c r="AF69" s="197" t="str">
        <f t="shared" ca="1" si="7"/>
        <v/>
      </c>
      <c r="AG69" s="197" t="str">
        <f t="shared" ca="1" si="7"/>
        <v/>
      </c>
      <c r="AH69" s="197" t="str">
        <f t="shared" ca="1" si="7"/>
        <v/>
      </c>
      <c r="AI69" s="197" t="str">
        <f t="shared" ca="1" si="7"/>
        <v/>
      </c>
      <c r="AJ69" s="197" t="str">
        <f t="shared" ca="1" si="7"/>
        <v/>
      </c>
      <c r="AK69" s="197" t="str">
        <f t="shared" ca="1" si="7"/>
        <v/>
      </c>
      <c r="AL69" s="197" t="str">
        <f t="shared" ca="1" si="7"/>
        <v/>
      </c>
      <c r="AM69" s="197" t="str">
        <f t="shared" ca="1" si="7"/>
        <v/>
      </c>
      <c r="AN69" s="197" t="str">
        <f t="shared" ca="1" si="7"/>
        <v/>
      </c>
      <c r="AO69" s="197" t="str">
        <f t="shared" ca="1" si="7"/>
        <v/>
      </c>
      <c r="AP69" s="197" t="str">
        <f t="shared" ca="1" si="7"/>
        <v/>
      </c>
      <c r="AQ69" s="197" t="str">
        <f t="shared" ca="1" si="7"/>
        <v/>
      </c>
      <c r="AR69" s="197" t="str">
        <f t="shared" ca="1" si="7"/>
        <v/>
      </c>
      <c r="AS69" s="197" t="str">
        <f t="shared" ca="1" si="7"/>
        <v/>
      </c>
      <c r="AT69" s="197" t="str">
        <f t="shared" ca="1" si="7"/>
        <v/>
      </c>
      <c r="AU69" s="197" t="str">
        <f t="shared" ca="1" si="7"/>
        <v/>
      </c>
      <c r="AV69" s="197" t="str">
        <f t="shared" ca="1" si="7"/>
        <v/>
      </c>
      <c r="AW69" s="197" t="str">
        <f t="shared" ca="1" si="7"/>
        <v/>
      </c>
    </row>
    <row r="70" spans="1:49">
      <c r="A70" s="269">
        <v>11</v>
      </c>
      <c r="B70" s="321" t="str">
        <f t="shared" si="3"/>
        <v>Johnson, Ken</v>
      </c>
      <c r="C70">
        <f t="shared" ca="1" si="5"/>
        <v>21</v>
      </c>
      <c r="D70" s="197" t="str">
        <f t="shared" ca="1" si="7"/>
        <v>x</v>
      </c>
      <c r="E70" s="197" t="str">
        <f t="shared" ca="1" si="7"/>
        <v>x</v>
      </c>
      <c r="F70" s="197" t="str">
        <f t="shared" ca="1" si="7"/>
        <v>x</v>
      </c>
      <c r="G70" s="197" t="str">
        <f t="shared" ca="1" si="7"/>
        <v>x</v>
      </c>
      <c r="H70" s="197" t="str">
        <f t="shared" ca="1" si="7"/>
        <v>x</v>
      </c>
      <c r="I70" s="197" t="str">
        <f t="shared" ca="1" si="7"/>
        <v>x</v>
      </c>
      <c r="J70" s="197" t="str">
        <f t="shared" ca="1" si="7"/>
        <v>x</v>
      </c>
      <c r="K70" s="197" t="str">
        <f t="shared" ca="1" si="7"/>
        <v>x</v>
      </c>
      <c r="L70" s="197" t="str">
        <f t="shared" ca="1" si="7"/>
        <v>x</v>
      </c>
      <c r="M70" s="197" t="str">
        <f t="shared" ca="1" si="7"/>
        <v>x</v>
      </c>
      <c r="N70" s="197" t="str">
        <f t="shared" ca="1" si="7"/>
        <v>x</v>
      </c>
      <c r="O70" s="197" t="str">
        <f t="shared" ca="1" si="7"/>
        <v>x</v>
      </c>
      <c r="P70" s="197" t="str">
        <f t="shared" ca="1" si="7"/>
        <v>x</v>
      </c>
      <c r="Q70" s="197" t="str">
        <f t="shared" ca="1" si="7"/>
        <v>x</v>
      </c>
      <c r="R70" s="197" t="str">
        <f t="shared" ca="1" si="7"/>
        <v>x</v>
      </c>
      <c r="S70" s="197" t="str">
        <f t="shared" ca="1" si="7"/>
        <v>x</v>
      </c>
      <c r="T70" s="197" t="str">
        <f t="shared" ca="1" si="7"/>
        <v>x</v>
      </c>
      <c r="U70" s="197" t="str">
        <f t="shared" ca="1" si="7"/>
        <v>x</v>
      </c>
      <c r="V70" s="197" t="str">
        <f t="shared" ca="1" si="7"/>
        <v>x</v>
      </c>
      <c r="W70" s="197" t="str">
        <f t="shared" ca="1" si="7"/>
        <v>x</v>
      </c>
      <c r="X70" s="197" t="str">
        <f t="shared" ca="1" si="7"/>
        <v>x</v>
      </c>
      <c r="Y70" s="197" t="str">
        <f t="shared" ca="1" si="7"/>
        <v/>
      </c>
      <c r="Z70" s="197" t="str">
        <f t="shared" ca="1" si="7"/>
        <v/>
      </c>
      <c r="AA70" s="197" t="str">
        <f t="shared" ca="1" si="7"/>
        <v/>
      </c>
      <c r="AB70" s="197" t="str">
        <f t="shared" ca="1" si="7"/>
        <v/>
      </c>
      <c r="AC70" s="197" t="str">
        <f t="shared" ca="1" si="7"/>
        <v/>
      </c>
      <c r="AD70" s="197" t="str">
        <f t="shared" ca="1" si="7"/>
        <v/>
      </c>
      <c r="AE70" s="197" t="str">
        <f t="shared" ca="1" si="7"/>
        <v/>
      </c>
      <c r="AF70" s="197" t="str">
        <f t="shared" ca="1" si="7"/>
        <v/>
      </c>
      <c r="AG70" s="197" t="str">
        <f t="shared" ca="1" si="7"/>
        <v/>
      </c>
      <c r="AH70" s="197" t="str">
        <f t="shared" ca="1" si="7"/>
        <v/>
      </c>
      <c r="AI70" s="197" t="str">
        <f t="shared" ca="1" si="7"/>
        <v/>
      </c>
      <c r="AJ70" s="197" t="str">
        <f t="shared" ca="1" si="7"/>
        <v/>
      </c>
      <c r="AK70" s="197" t="str">
        <f t="shared" ca="1" si="7"/>
        <v/>
      </c>
      <c r="AL70" s="197" t="str">
        <f t="shared" ca="1" si="7"/>
        <v/>
      </c>
      <c r="AM70" s="197" t="str">
        <f t="shared" ca="1" si="7"/>
        <v/>
      </c>
      <c r="AN70" s="197" t="str">
        <f t="shared" ca="1" si="7"/>
        <v/>
      </c>
      <c r="AO70" s="197" t="str">
        <f t="shared" ca="1" si="7"/>
        <v/>
      </c>
      <c r="AP70" s="197" t="str">
        <f t="shared" ca="1" si="7"/>
        <v/>
      </c>
      <c r="AQ70" s="197" t="str">
        <f t="shared" ca="1" si="7"/>
        <v/>
      </c>
      <c r="AR70" s="197" t="str">
        <f t="shared" ca="1" si="7"/>
        <v/>
      </c>
      <c r="AS70" s="197" t="str">
        <f t="shared" ca="1" si="7"/>
        <v/>
      </c>
      <c r="AT70" s="197" t="str">
        <f t="shared" ca="1" si="7"/>
        <v/>
      </c>
      <c r="AU70" s="197" t="str">
        <f t="shared" ca="1" si="7"/>
        <v/>
      </c>
      <c r="AV70" s="197" t="str">
        <f t="shared" ca="1" si="7"/>
        <v/>
      </c>
      <c r="AW70" s="197" t="str">
        <f t="shared" ca="1" si="7"/>
        <v/>
      </c>
    </row>
    <row r="71" spans="1:49">
      <c r="A71" s="269">
        <v>12</v>
      </c>
      <c r="B71" s="321" t="str">
        <f t="shared" si="3"/>
        <v>Summers</v>
      </c>
      <c r="C71">
        <f t="shared" ca="1" si="5"/>
        <v>17</v>
      </c>
      <c r="D71" s="197" t="str">
        <f t="shared" ca="1" si="7"/>
        <v>x</v>
      </c>
      <c r="E71" s="197" t="str">
        <f t="shared" ca="1" si="7"/>
        <v>x</v>
      </c>
      <c r="F71" s="197" t="str">
        <f t="shared" ca="1" si="7"/>
        <v>x</v>
      </c>
      <c r="G71" s="197" t="str">
        <f t="shared" ca="1" si="7"/>
        <v>x</v>
      </c>
      <c r="H71" s="197" t="str">
        <f t="shared" ca="1" si="7"/>
        <v>x</v>
      </c>
      <c r="I71" s="197" t="str">
        <f t="shared" ca="1" si="7"/>
        <v>x</v>
      </c>
      <c r="J71" s="197" t="str">
        <f t="shared" ca="1" si="7"/>
        <v>x</v>
      </c>
      <c r="K71" s="197" t="str">
        <f t="shared" ca="1" si="7"/>
        <v>x</v>
      </c>
      <c r="L71" s="197" t="str">
        <f t="shared" ca="1" si="7"/>
        <v>x</v>
      </c>
      <c r="M71" s="197" t="str">
        <f t="shared" ca="1" si="7"/>
        <v>x</v>
      </c>
      <c r="N71" s="197" t="str">
        <f t="shared" ca="1" si="7"/>
        <v>x</v>
      </c>
      <c r="O71" s="197" t="str">
        <f t="shared" ca="1" si="7"/>
        <v>x</v>
      </c>
      <c r="P71" s="197" t="str">
        <f t="shared" ca="1" si="7"/>
        <v>x</v>
      </c>
      <c r="Q71" s="197" t="str">
        <f t="shared" ca="1" si="7"/>
        <v>x</v>
      </c>
      <c r="R71" s="197" t="str">
        <f t="shared" ca="1" si="7"/>
        <v>x</v>
      </c>
      <c r="S71" s="197" t="str">
        <f t="shared" ca="1" si="7"/>
        <v>x</v>
      </c>
      <c r="T71" s="197" t="str">
        <f t="shared" ca="1" si="7"/>
        <v>x</v>
      </c>
      <c r="U71" s="197" t="str">
        <f t="shared" ca="1" si="7"/>
        <v/>
      </c>
      <c r="V71" s="197" t="str">
        <f t="shared" ca="1" si="7"/>
        <v/>
      </c>
      <c r="W71" s="197" t="str">
        <f t="shared" ca="1" si="7"/>
        <v/>
      </c>
      <c r="X71" s="197" t="str">
        <f t="shared" ca="1" si="7"/>
        <v/>
      </c>
      <c r="Y71" s="197" t="str">
        <f t="shared" ca="1" si="7"/>
        <v/>
      </c>
      <c r="Z71" s="197" t="str">
        <f t="shared" ca="1" si="7"/>
        <v/>
      </c>
      <c r="AA71" s="197" t="str">
        <f t="shared" ca="1" si="7"/>
        <v/>
      </c>
      <c r="AB71" s="197" t="str">
        <f t="shared" ca="1" si="7"/>
        <v/>
      </c>
      <c r="AC71" s="197" t="str">
        <f t="shared" ref="AC71:AW71" ca="1" si="8">IF(AC$59&lt;=$E18,"x","")</f>
        <v/>
      </c>
      <c r="AD71" s="197" t="str">
        <f t="shared" ca="1" si="8"/>
        <v/>
      </c>
      <c r="AE71" s="197" t="str">
        <f t="shared" ca="1" si="8"/>
        <v/>
      </c>
      <c r="AF71" s="197" t="str">
        <f t="shared" ca="1" si="8"/>
        <v/>
      </c>
      <c r="AG71" s="197" t="str">
        <f t="shared" ca="1" si="8"/>
        <v/>
      </c>
      <c r="AH71" s="197" t="str">
        <f t="shared" ca="1" si="8"/>
        <v/>
      </c>
      <c r="AI71" s="197" t="str">
        <f t="shared" ca="1" si="8"/>
        <v/>
      </c>
      <c r="AJ71" s="197" t="str">
        <f t="shared" ca="1" si="8"/>
        <v/>
      </c>
      <c r="AK71" s="197" t="str">
        <f t="shared" ca="1" si="8"/>
        <v/>
      </c>
      <c r="AL71" s="197" t="str">
        <f t="shared" ca="1" si="8"/>
        <v/>
      </c>
      <c r="AM71" s="197" t="str">
        <f t="shared" ca="1" si="8"/>
        <v/>
      </c>
      <c r="AN71" s="197" t="str">
        <f t="shared" ca="1" si="8"/>
        <v/>
      </c>
      <c r="AO71" s="197" t="str">
        <f t="shared" ca="1" si="8"/>
        <v/>
      </c>
      <c r="AP71" s="197" t="str">
        <f t="shared" ca="1" si="8"/>
        <v/>
      </c>
      <c r="AQ71" s="197" t="str">
        <f t="shared" ca="1" si="8"/>
        <v/>
      </c>
      <c r="AR71" s="197" t="str">
        <f t="shared" ca="1" si="8"/>
        <v/>
      </c>
      <c r="AS71" s="197" t="str">
        <f t="shared" ca="1" si="8"/>
        <v/>
      </c>
      <c r="AT71" s="197" t="str">
        <f t="shared" ca="1" si="8"/>
        <v/>
      </c>
      <c r="AU71" s="197" t="str">
        <f t="shared" ca="1" si="8"/>
        <v/>
      </c>
      <c r="AV71" s="197" t="str">
        <f t="shared" ca="1" si="8"/>
        <v/>
      </c>
      <c r="AW71" s="197" t="str">
        <f t="shared" ca="1" si="8"/>
        <v/>
      </c>
    </row>
    <row r="72" spans="1:49">
      <c r="A72" s="269">
        <v>13</v>
      </c>
      <c r="B72" s="321" t="str">
        <f t="shared" si="3"/>
        <v>Gibler, Steve</v>
      </c>
      <c r="C72">
        <f t="shared" ca="1" si="5"/>
        <v>13</v>
      </c>
      <c r="D72" s="197" t="str">
        <f t="shared" ref="D72:AW77" ca="1" si="9">IF(D$59&lt;=$E19,"x","")</f>
        <v>x</v>
      </c>
      <c r="E72" s="197" t="str">
        <f t="shared" ca="1" si="9"/>
        <v>x</v>
      </c>
      <c r="F72" s="197" t="str">
        <f t="shared" ca="1" si="9"/>
        <v>x</v>
      </c>
      <c r="G72" s="197" t="str">
        <f t="shared" ca="1" si="9"/>
        <v>x</v>
      </c>
      <c r="H72" s="197" t="str">
        <f t="shared" ca="1" si="9"/>
        <v>x</v>
      </c>
      <c r="I72" s="197" t="str">
        <f t="shared" ca="1" si="9"/>
        <v>x</v>
      </c>
      <c r="J72" s="197" t="str">
        <f t="shared" ca="1" si="9"/>
        <v>x</v>
      </c>
      <c r="K72" s="197" t="str">
        <f t="shared" ca="1" si="9"/>
        <v>x</v>
      </c>
      <c r="L72" s="197" t="str">
        <f t="shared" ca="1" si="9"/>
        <v>x</v>
      </c>
      <c r="M72" s="197" t="str">
        <f t="shared" ca="1" si="9"/>
        <v>x</v>
      </c>
      <c r="N72" s="197" t="str">
        <f t="shared" ca="1" si="9"/>
        <v>x</v>
      </c>
      <c r="O72" s="197" t="str">
        <f t="shared" ca="1" si="9"/>
        <v>x</v>
      </c>
      <c r="P72" s="197" t="str">
        <f t="shared" ca="1" si="9"/>
        <v>x</v>
      </c>
      <c r="Q72" s="197" t="str">
        <f t="shared" ca="1" si="9"/>
        <v/>
      </c>
      <c r="R72" s="197" t="str">
        <f t="shared" ca="1" si="9"/>
        <v/>
      </c>
      <c r="S72" s="197" t="str">
        <f t="shared" ca="1" si="9"/>
        <v/>
      </c>
      <c r="T72" s="197" t="str">
        <f t="shared" ca="1" si="9"/>
        <v/>
      </c>
      <c r="U72" s="197" t="str">
        <f t="shared" ca="1" si="9"/>
        <v/>
      </c>
      <c r="V72" s="197" t="str">
        <f t="shared" ca="1" si="9"/>
        <v/>
      </c>
      <c r="W72" s="197" t="str">
        <f t="shared" ca="1" si="9"/>
        <v/>
      </c>
      <c r="X72" s="197" t="str">
        <f t="shared" ca="1" si="9"/>
        <v/>
      </c>
      <c r="Y72" s="197" t="str">
        <f t="shared" ca="1" si="9"/>
        <v/>
      </c>
      <c r="Z72" s="197" t="str">
        <f t="shared" ca="1" si="9"/>
        <v/>
      </c>
      <c r="AA72" s="197" t="str">
        <f t="shared" ca="1" si="9"/>
        <v/>
      </c>
      <c r="AB72" s="197" t="str">
        <f t="shared" ca="1" si="9"/>
        <v/>
      </c>
      <c r="AC72" s="197" t="str">
        <f t="shared" ca="1" si="9"/>
        <v/>
      </c>
      <c r="AD72" s="197" t="str">
        <f t="shared" ca="1" si="9"/>
        <v/>
      </c>
      <c r="AE72" s="197" t="str">
        <f t="shared" ca="1" si="9"/>
        <v/>
      </c>
      <c r="AF72" s="197" t="str">
        <f t="shared" ca="1" si="9"/>
        <v/>
      </c>
      <c r="AG72" s="197" t="str">
        <f t="shared" ca="1" si="9"/>
        <v/>
      </c>
      <c r="AH72" s="197" t="str">
        <f t="shared" ca="1" si="9"/>
        <v/>
      </c>
      <c r="AI72" s="197" t="str">
        <f t="shared" ca="1" si="9"/>
        <v/>
      </c>
      <c r="AJ72" s="197" t="str">
        <f t="shared" ca="1" si="9"/>
        <v/>
      </c>
      <c r="AK72" s="197" t="str">
        <f t="shared" ca="1" si="9"/>
        <v/>
      </c>
      <c r="AL72" s="197" t="str">
        <f t="shared" ca="1" si="9"/>
        <v/>
      </c>
      <c r="AM72" s="197" t="str">
        <f t="shared" ca="1" si="9"/>
        <v/>
      </c>
      <c r="AN72" s="197" t="str">
        <f t="shared" ca="1" si="9"/>
        <v/>
      </c>
      <c r="AO72" s="197" t="str">
        <f t="shared" ca="1" si="9"/>
        <v/>
      </c>
      <c r="AP72" s="197" t="str">
        <f t="shared" ca="1" si="9"/>
        <v/>
      </c>
      <c r="AQ72" s="197" t="str">
        <f t="shared" ca="1" si="9"/>
        <v/>
      </c>
      <c r="AR72" s="197" t="str">
        <f t="shared" ca="1" si="9"/>
        <v/>
      </c>
      <c r="AS72" s="197" t="str">
        <f t="shared" ca="1" si="9"/>
        <v/>
      </c>
      <c r="AT72" s="197" t="str">
        <f t="shared" ca="1" si="9"/>
        <v/>
      </c>
      <c r="AU72" s="197" t="str">
        <f t="shared" ca="1" si="9"/>
        <v/>
      </c>
      <c r="AV72" s="197" t="str">
        <f t="shared" ca="1" si="9"/>
        <v/>
      </c>
      <c r="AW72" s="197" t="str">
        <f t="shared" ca="1" si="9"/>
        <v/>
      </c>
    </row>
    <row r="73" spans="1:49">
      <c r="A73" s="269">
        <v>14</v>
      </c>
      <c r="B73" s="321" t="str">
        <f t="shared" si="3"/>
        <v>Foster</v>
      </c>
      <c r="C73">
        <f t="shared" ca="1" si="5"/>
        <v>17</v>
      </c>
      <c r="D73" s="197" t="str">
        <f t="shared" ca="1" si="9"/>
        <v>x</v>
      </c>
      <c r="E73" s="197" t="str">
        <f t="shared" ca="1" si="9"/>
        <v>x</v>
      </c>
      <c r="F73" s="197" t="str">
        <f t="shared" ca="1" si="9"/>
        <v>x</v>
      </c>
      <c r="G73" s="197" t="str">
        <f t="shared" ca="1" si="9"/>
        <v>x</v>
      </c>
      <c r="H73" s="197" t="str">
        <f t="shared" ca="1" si="9"/>
        <v>x</v>
      </c>
      <c r="I73" s="197" t="str">
        <f t="shared" ca="1" si="9"/>
        <v>x</v>
      </c>
      <c r="J73" s="197" t="str">
        <f t="shared" ca="1" si="9"/>
        <v>x</v>
      </c>
      <c r="K73" s="197" t="str">
        <f t="shared" ca="1" si="9"/>
        <v>x</v>
      </c>
      <c r="L73" s="197" t="str">
        <f t="shared" ca="1" si="9"/>
        <v>x</v>
      </c>
      <c r="M73" s="197" t="str">
        <f t="shared" ca="1" si="9"/>
        <v>x</v>
      </c>
      <c r="N73" s="197" t="str">
        <f t="shared" ca="1" si="9"/>
        <v>x</v>
      </c>
      <c r="O73" s="197" t="str">
        <f t="shared" ca="1" si="9"/>
        <v>x</v>
      </c>
      <c r="P73" s="197" t="str">
        <f t="shared" ca="1" si="9"/>
        <v>x</v>
      </c>
      <c r="Q73" s="197" t="str">
        <f t="shared" ca="1" si="9"/>
        <v>x</v>
      </c>
      <c r="R73" s="197" t="str">
        <f t="shared" ca="1" si="9"/>
        <v>x</v>
      </c>
      <c r="S73" s="197" t="str">
        <f t="shared" ca="1" si="9"/>
        <v>x</v>
      </c>
      <c r="T73" s="197" t="str">
        <f t="shared" ca="1" si="9"/>
        <v>x</v>
      </c>
      <c r="U73" s="197" t="str">
        <f t="shared" ca="1" si="9"/>
        <v/>
      </c>
      <c r="V73" s="197" t="str">
        <f t="shared" ca="1" si="9"/>
        <v/>
      </c>
      <c r="W73" s="197" t="str">
        <f t="shared" ca="1" si="9"/>
        <v/>
      </c>
      <c r="X73" s="197" t="str">
        <f t="shared" ca="1" si="9"/>
        <v/>
      </c>
      <c r="Y73" s="197" t="str">
        <f t="shared" ca="1" si="9"/>
        <v/>
      </c>
      <c r="Z73" s="197" t="str">
        <f t="shared" ca="1" si="9"/>
        <v/>
      </c>
      <c r="AA73" s="197" t="str">
        <f t="shared" ca="1" si="9"/>
        <v/>
      </c>
      <c r="AB73" s="197" t="str">
        <f t="shared" ca="1" si="9"/>
        <v/>
      </c>
      <c r="AC73" s="197" t="str">
        <f t="shared" ca="1" si="9"/>
        <v/>
      </c>
      <c r="AD73" s="197" t="str">
        <f t="shared" ca="1" si="9"/>
        <v/>
      </c>
      <c r="AE73" s="197" t="str">
        <f t="shared" ca="1" si="9"/>
        <v/>
      </c>
      <c r="AF73" s="197" t="str">
        <f t="shared" ca="1" si="9"/>
        <v/>
      </c>
      <c r="AG73" s="197" t="str">
        <f t="shared" ca="1" si="9"/>
        <v/>
      </c>
      <c r="AH73" s="197" t="str">
        <f t="shared" ca="1" si="9"/>
        <v/>
      </c>
      <c r="AI73" s="197" t="str">
        <f t="shared" ca="1" si="9"/>
        <v/>
      </c>
      <c r="AJ73" s="197" t="str">
        <f t="shared" ca="1" si="9"/>
        <v/>
      </c>
      <c r="AK73" s="197" t="str">
        <f t="shared" ca="1" si="9"/>
        <v/>
      </c>
      <c r="AL73" s="197" t="str">
        <f t="shared" ca="1" si="9"/>
        <v/>
      </c>
      <c r="AM73" s="197" t="str">
        <f t="shared" ca="1" si="9"/>
        <v/>
      </c>
      <c r="AN73" s="197" t="str">
        <f t="shared" ca="1" si="9"/>
        <v/>
      </c>
      <c r="AO73" s="197" t="str">
        <f t="shared" ca="1" si="9"/>
        <v/>
      </c>
      <c r="AP73" s="197" t="str">
        <f t="shared" ca="1" si="9"/>
        <v/>
      </c>
      <c r="AQ73" s="197" t="str">
        <f t="shared" ca="1" si="9"/>
        <v/>
      </c>
      <c r="AR73" s="197" t="str">
        <f t="shared" ca="1" si="9"/>
        <v/>
      </c>
      <c r="AS73" s="197" t="str">
        <f t="shared" ca="1" si="9"/>
        <v/>
      </c>
      <c r="AT73" s="197" t="str">
        <f t="shared" ca="1" si="9"/>
        <v/>
      </c>
      <c r="AU73" s="197" t="str">
        <f t="shared" ca="1" si="9"/>
        <v/>
      </c>
      <c r="AV73" s="197" t="str">
        <f t="shared" ca="1" si="9"/>
        <v/>
      </c>
      <c r="AW73" s="197" t="str">
        <f t="shared" ca="1" si="9"/>
        <v/>
      </c>
    </row>
    <row r="74" spans="1:49">
      <c r="A74" s="269">
        <v>15</v>
      </c>
      <c r="B74" s="321" t="str">
        <f t="shared" si="3"/>
        <v>McGaughey</v>
      </c>
      <c r="C74">
        <f t="shared" ca="1" si="5"/>
        <v>28</v>
      </c>
      <c r="D74" s="197" t="str">
        <f t="shared" ca="1" si="9"/>
        <v>x</v>
      </c>
      <c r="E74" s="197" t="str">
        <f t="shared" ca="1" si="9"/>
        <v>x</v>
      </c>
      <c r="F74" s="197" t="str">
        <f t="shared" ca="1" si="9"/>
        <v>x</v>
      </c>
      <c r="G74" s="197" t="str">
        <f t="shared" ca="1" si="9"/>
        <v>x</v>
      </c>
      <c r="H74" s="197" t="str">
        <f t="shared" ca="1" si="9"/>
        <v>x</v>
      </c>
      <c r="I74" s="197" t="str">
        <f t="shared" ca="1" si="9"/>
        <v>x</v>
      </c>
      <c r="J74" s="197" t="str">
        <f t="shared" ca="1" si="9"/>
        <v>x</v>
      </c>
      <c r="K74" s="197" t="str">
        <f t="shared" ca="1" si="9"/>
        <v>x</v>
      </c>
      <c r="L74" s="197" t="str">
        <f t="shared" ca="1" si="9"/>
        <v>x</v>
      </c>
      <c r="M74" s="197" t="str">
        <f t="shared" ca="1" si="9"/>
        <v>x</v>
      </c>
      <c r="N74" s="197" t="str">
        <f t="shared" ca="1" si="9"/>
        <v>x</v>
      </c>
      <c r="O74" s="197" t="str">
        <f t="shared" ca="1" si="9"/>
        <v>x</v>
      </c>
      <c r="P74" s="197" t="str">
        <f t="shared" ca="1" si="9"/>
        <v>x</v>
      </c>
      <c r="Q74" s="197" t="str">
        <f t="shared" ca="1" si="9"/>
        <v>x</v>
      </c>
      <c r="R74" s="197" t="str">
        <f t="shared" ca="1" si="9"/>
        <v>x</v>
      </c>
      <c r="S74" s="197" t="str">
        <f t="shared" ca="1" si="9"/>
        <v>x</v>
      </c>
      <c r="T74" s="197" t="str">
        <f t="shared" ca="1" si="9"/>
        <v>x</v>
      </c>
      <c r="U74" s="197" t="str">
        <f t="shared" ca="1" si="9"/>
        <v>x</v>
      </c>
      <c r="V74" s="197" t="str">
        <f t="shared" ca="1" si="9"/>
        <v>x</v>
      </c>
      <c r="W74" s="197" t="str">
        <f t="shared" ca="1" si="9"/>
        <v>x</v>
      </c>
      <c r="X74" s="197" t="str">
        <f t="shared" ca="1" si="9"/>
        <v>x</v>
      </c>
      <c r="Y74" s="197" t="str">
        <f t="shared" ca="1" si="9"/>
        <v>x</v>
      </c>
      <c r="Z74" s="197" t="str">
        <f t="shared" ca="1" si="9"/>
        <v>x</v>
      </c>
      <c r="AA74" s="197" t="str">
        <f t="shared" ca="1" si="9"/>
        <v>x</v>
      </c>
      <c r="AB74" s="197" t="str">
        <f t="shared" ca="1" si="9"/>
        <v>x</v>
      </c>
      <c r="AC74" s="197" t="str">
        <f t="shared" ca="1" si="9"/>
        <v>x</v>
      </c>
      <c r="AD74" s="197" t="str">
        <f t="shared" ca="1" si="9"/>
        <v>x</v>
      </c>
      <c r="AE74" s="197" t="str">
        <f t="shared" ca="1" si="9"/>
        <v>x</v>
      </c>
      <c r="AF74" s="197" t="str">
        <f t="shared" ca="1" si="9"/>
        <v/>
      </c>
      <c r="AG74" s="197" t="str">
        <f t="shared" ca="1" si="9"/>
        <v/>
      </c>
      <c r="AH74" s="197" t="str">
        <f t="shared" ca="1" si="9"/>
        <v/>
      </c>
      <c r="AI74" s="197" t="str">
        <f t="shared" ca="1" si="9"/>
        <v/>
      </c>
      <c r="AJ74" s="197" t="str">
        <f t="shared" ca="1" si="9"/>
        <v/>
      </c>
      <c r="AK74" s="197" t="str">
        <f t="shared" ca="1" si="9"/>
        <v/>
      </c>
      <c r="AL74" s="197" t="str">
        <f t="shared" ca="1" si="9"/>
        <v/>
      </c>
      <c r="AM74" s="197" t="str">
        <f t="shared" ca="1" si="9"/>
        <v/>
      </c>
      <c r="AN74" s="197" t="str">
        <f t="shared" ca="1" si="9"/>
        <v/>
      </c>
      <c r="AO74" s="197" t="str">
        <f t="shared" ca="1" si="9"/>
        <v/>
      </c>
      <c r="AP74" s="197" t="str">
        <f t="shared" ca="1" si="9"/>
        <v/>
      </c>
      <c r="AQ74" s="197" t="str">
        <f t="shared" ca="1" si="9"/>
        <v/>
      </c>
      <c r="AR74" s="197" t="str">
        <f t="shared" ca="1" si="9"/>
        <v/>
      </c>
      <c r="AS74" s="197" t="str">
        <f t="shared" ca="1" si="9"/>
        <v/>
      </c>
      <c r="AT74" s="197" t="str">
        <f t="shared" ca="1" si="9"/>
        <v/>
      </c>
      <c r="AU74" s="197" t="str">
        <f t="shared" ca="1" si="9"/>
        <v/>
      </c>
      <c r="AV74" s="197" t="str">
        <f t="shared" ca="1" si="9"/>
        <v/>
      </c>
      <c r="AW74" s="197" t="str">
        <f t="shared" ca="1" si="9"/>
        <v/>
      </c>
    </row>
    <row r="75" spans="1:49">
      <c r="A75" s="269">
        <v>16</v>
      </c>
      <c r="B75" s="321" t="str">
        <f t="shared" si="3"/>
        <v>Keller</v>
      </c>
      <c r="C75">
        <f t="shared" ca="1" si="5"/>
        <v>30</v>
      </c>
      <c r="D75" s="197" t="str">
        <f t="shared" ca="1" si="9"/>
        <v>x</v>
      </c>
      <c r="E75" s="197" t="str">
        <f t="shared" ca="1" si="9"/>
        <v>x</v>
      </c>
      <c r="F75" s="197" t="str">
        <f t="shared" ca="1" si="9"/>
        <v>x</v>
      </c>
      <c r="G75" s="197" t="str">
        <f t="shared" ca="1" si="9"/>
        <v>x</v>
      </c>
      <c r="H75" s="197" t="str">
        <f t="shared" ca="1" si="9"/>
        <v>x</v>
      </c>
      <c r="I75" s="197" t="str">
        <f t="shared" ca="1" si="9"/>
        <v>x</v>
      </c>
      <c r="J75" s="197" t="str">
        <f t="shared" ca="1" si="9"/>
        <v>x</v>
      </c>
      <c r="K75" s="197" t="str">
        <f t="shared" ca="1" si="9"/>
        <v>x</v>
      </c>
      <c r="L75" s="197" t="str">
        <f t="shared" ca="1" si="9"/>
        <v>x</v>
      </c>
      <c r="M75" s="197" t="str">
        <f t="shared" ca="1" si="9"/>
        <v>x</v>
      </c>
      <c r="N75" s="197" t="str">
        <f t="shared" ca="1" si="9"/>
        <v>x</v>
      </c>
      <c r="O75" s="197" t="str">
        <f t="shared" ca="1" si="9"/>
        <v>x</v>
      </c>
      <c r="P75" s="197" t="str">
        <f t="shared" ca="1" si="9"/>
        <v>x</v>
      </c>
      <c r="Q75" s="197" t="str">
        <f t="shared" ca="1" si="9"/>
        <v>x</v>
      </c>
      <c r="R75" s="197" t="str">
        <f t="shared" ca="1" si="9"/>
        <v>x</v>
      </c>
      <c r="S75" s="197" t="str">
        <f t="shared" ca="1" si="9"/>
        <v>x</v>
      </c>
      <c r="T75" s="197" t="str">
        <f t="shared" ca="1" si="9"/>
        <v>x</v>
      </c>
      <c r="U75" s="197" t="str">
        <f t="shared" ca="1" si="9"/>
        <v>x</v>
      </c>
      <c r="V75" s="197" t="str">
        <f t="shared" ca="1" si="9"/>
        <v>x</v>
      </c>
      <c r="W75" s="197" t="str">
        <f t="shared" ca="1" si="9"/>
        <v>x</v>
      </c>
      <c r="X75" s="197" t="str">
        <f t="shared" ca="1" si="9"/>
        <v>x</v>
      </c>
      <c r="Y75" s="197" t="str">
        <f t="shared" ca="1" si="9"/>
        <v>x</v>
      </c>
      <c r="Z75" s="197" t="str">
        <f t="shared" ca="1" si="9"/>
        <v>x</v>
      </c>
      <c r="AA75" s="197" t="str">
        <f t="shared" ca="1" si="9"/>
        <v>x</v>
      </c>
      <c r="AB75" s="197" t="str">
        <f t="shared" ca="1" si="9"/>
        <v>x</v>
      </c>
      <c r="AC75" s="197" t="str">
        <f t="shared" ca="1" si="9"/>
        <v>x</v>
      </c>
      <c r="AD75" s="197" t="str">
        <f t="shared" ca="1" si="9"/>
        <v>x</v>
      </c>
      <c r="AE75" s="197" t="str">
        <f t="shared" ca="1" si="9"/>
        <v>x</v>
      </c>
      <c r="AF75" s="197" t="str">
        <f t="shared" ca="1" si="9"/>
        <v>x</v>
      </c>
      <c r="AG75" s="197" t="str">
        <f t="shared" ca="1" si="9"/>
        <v>x</v>
      </c>
      <c r="AH75" s="197" t="str">
        <f t="shared" ca="1" si="9"/>
        <v/>
      </c>
      <c r="AI75" s="197" t="str">
        <f t="shared" ca="1" si="9"/>
        <v/>
      </c>
      <c r="AJ75" s="197" t="str">
        <f t="shared" ca="1" si="9"/>
        <v/>
      </c>
      <c r="AK75" s="197" t="str">
        <f t="shared" ca="1" si="9"/>
        <v/>
      </c>
      <c r="AL75" s="197" t="str">
        <f t="shared" ca="1" si="9"/>
        <v/>
      </c>
      <c r="AM75" s="197" t="str">
        <f t="shared" ca="1" si="9"/>
        <v/>
      </c>
      <c r="AN75" s="197" t="str">
        <f t="shared" ca="1" si="9"/>
        <v/>
      </c>
      <c r="AO75" s="197" t="str">
        <f t="shared" ca="1" si="9"/>
        <v/>
      </c>
      <c r="AP75" s="197" t="str">
        <f t="shared" ca="1" si="9"/>
        <v/>
      </c>
      <c r="AQ75" s="197" t="str">
        <f t="shared" ca="1" si="9"/>
        <v/>
      </c>
      <c r="AR75" s="197" t="str">
        <f t="shared" ca="1" si="9"/>
        <v/>
      </c>
      <c r="AS75" s="197" t="str">
        <f t="shared" ca="1" si="9"/>
        <v/>
      </c>
      <c r="AT75" s="197" t="str">
        <f t="shared" ca="1" si="9"/>
        <v/>
      </c>
      <c r="AU75" s="197" t="str">
        <f t="shared" ca="1" si="9"/>
        <v/>
      </c>
      <c r="AV75" s="197" t="str">
        <f t="shared" ca="1" si="9"/>
        <v/>
      </c>
      <c r="AW75" s="197" t="str">
        <f t="shared" ca="1" si="9"/>
        <v/>
      </c>
    </row>
    <row r="76" spans="1:49">
      <c r="A76" s="269">
        <v>17</v>
      </c>
      <c r="B76" s="321" t="str">
        <f t="shared" si="3"/>
        <v>Richardson</v>
      </c>
      <c r="C76">
        <f t="shared" ca="1" si="5"/>
        <v>29</v>
      </c>
      <c r="D76" s="197" t="str">
        <f t="shared" ca="1" si="9"/>
        <v>x</v>
      </c>
      <c r="E76" s="197" t="str">
        <f t="shared" ca="1" si="9"/>
        <v>x</v>
      </c>
      <c r="F76" s="197" t="str">
        <f t="shared" ca="1" si="9"/>
        <v>x</v>
      </c>
      <c r="G76" s="197" t="str">
        <f t="shared" ca="1" si="9"/>
        <v>x</v>
      </c>
      <c r="H76" s="197" t="str">
        <f t="shared" ca="1" si="9"/>
        <v>x</v>
      </c>
      <c r="I76" s="197" t="str">
        <f t="shared" ca="1" si="9"/>
        <v>x</v>
      </c>
      <c r="J76" s="197" t="str">
        <f t="shared" ca="1" si="9"/>
        <v>x</v>
      </c>
      <c r="K76" s="197" t="str">
        <f t="shared" ca="1" si="9"/>
        <v>x</v>
      </c>
      <c r="L76" s="197" t="str">
        <f t="shared" ca="1" si="9"/>
        <v>x</v>
      </c>
      <c r="M76" s="197" t="str">
        <f t="shared" ca="1" si="9"/>
        <v>x</v>
      </c>
      <c r="N76" s="197" t="str">
        <f t="shared" ca="1" si="9"/>
        <v>x</v>
      </c>
      <c r="O76" s="197" t="str">
        <f t="shared" ca="1" si="9"/>
        <v>x</v>
      </c>
      <c r="P76" s="197" t="str">
        <f t="shared" ca="1" si="9"/>
        <v>x</v>
      </c>
      <c r="Q76" s="197" t="str">
        <f t="shared" ca="1" si="9"/>
        <v>x</v>
      </c>
      <c r="R76" s="197" t="str">
        <f t="shared" ca="1" si="9"/>
        <v>x</v>
      </c>
      <c r="S76" s="197" t="str">
        <f t="shared" ca="1" si="9"/>
        <v>x</v>
      </c>
      <c r="T76" s="197" t="str">
        <f t="shared" ca="1" si="9"/>
        <v>x</v>
      </c>
      <c r="U76" s="197" t="str">
        <f t="shared" ca="1" si="9"/>
        <v>x</v>
      </c>
      <c r="V76" s="197" t="str">
        <f t="shared" ca="1" si="9"/>
        <v>x</v>
      </c>
      <c r="W76" s="197" t="str">
        <f t="shared" ca="1" si="9"/>
        <v>x</v>
      </c>
      <c r="X76" s="197" t="str">
        <f t="shared" ca="1" si="9"/>
        <v>x</v>
      </c>
      <c r="Y76" s="197" t="str">
        <f t="shared" ca="1" si="9"/>
        <v>x</v>
      </c>
      <c r="Z76" s="197" t="str">
        <f t="shared" ca="1" si="9"/>
        <v>x</v>
      </c>
      <c r="AA76" s="197" t="str">
        <f t="shared" ca="1" si="9"/>
        <v>x</v>
      </c>
      <c r="AB76" s="197" t="str">
        <f t="shared" ca="1" si="9"/>
        <v>x</v>
      </c>
      <c r="AC76" s="197" t="str">
        <f t="shared" ca="1" si="9"/>
        <v>x</v>
      </c>
      <c r="AD76" s="197" t="str">
        <f t="shared" ca="1" si="9"/>
        <v>x</v>
      </c>
      <c r="AE76" s="197" t="str">
        <f t="shared" ca="1" si="9"/>
        <v>x</v>
      </c>
      <c r="AF76" s="197" t="str">
        <f t="shared" ca="1" si="9"/>
        <v>x</v>
      </c>
      <c r="AG76" s="197" t="str">
        <f t="shared" ca="1" si="9"/>
        <v/>
      </c>
      <c r="AH76" s="197" t="str">
        <f t="shared" ca="1" si="9"/>
        <v/>
      </c>
      <c r="AI76" s="197" t="str">
        <f t="shared" ca="1" si="9"/>
        <v/>
      </c>
      <c r="AJ76" s="197" t="str">
        <f t="shared" ca="1" si="9"/>
        <v/>
      </c>
      <c r="AK76" s="197" t="str">
        <f t="shared" ca="1" si="9"/>
        <v/>
      </c>
      <c r="AL76" s="197" t="str">
        <f t="shared" ca="1" si="9"/>
        <v/>
      </c>
      <c r="AM76" s="197" t="str">
        <f t="shared" ca="1" si="9"/>
        <v/>
      </c>
      <c r="AN76" s="197" t="str">
        <f t="shared" ca="1" si="9"/>
        <v/>
      </c>
      <c r="AO76" s="197" t="str">
        <f t="shared" ca="1" si="9"/>
        <v/>
      </c>
      <c r="AP76" s="197" t="str">
        <f t="shared" ca="1" si="9"/>
        <v/>
      </c>
      <c r="AQ76" s="197" t="str">
        <f t="shared" ca="1" si="9"/>
        <v/>
      </c>
      <c r="AR76" s="197" t="str">
        <f t="shared" ca="1" si="9"/>
        <v/>
      </c>
      <c r="AS76" s="197" t="str">
        <f t="shared" ca="1" si="9"/>
        <v/>
      </c>
      <c r="AT76" s="197" t="str">
        <f t="shared" ca="1" si="9"/>
        <v/>
      </c>
      <c r="AU76" s="197" t="str">
        <f t="shared" ca="1" si="9"/>
        <v/>
      </c>
      <c r="AV76" s="197" t="str">
        <f t="shared" ca="1" si="9"/>
        <v/>
      </c>
      <c r="AW76" s="197" t="str">
        <f t="shared" ca="1" si="9"/>
        <v/>
      </c>
    </row>
    <row r="77" spans="1:49">
      <c r="A77" s="269">
        <v>18</v>
      </c>
      <c r="B77" s="321" t="str">
        <f t="shared" si="3"/>
        <v>Larmore</v>
      </c>
      <c r="C77">
        <f t="shared" ca="1" si="5"/>
        <v>29</v>
      </c>
      <c r="D77" s="197" t="str">
        <f t="shared" ca="1" si="9"/>
        <v>x</v>
      </c>
      <c r="E77" s="197" t="str">
        <f t="shared" ca="1" si="9"/>
        <v>x</v>
      </c>
      <c r="F77" s="197" t="str">
        <f t="shared" ca="1" si="9"/>
        <v>x</v>
      </c>
      <c r="G77" s="197" t="str">
        <f t="shared" ca="1" si="9"/>
        <v>x</v>
      </c>
      <c r="H77" s="197" t="str">
        <f t="shared" ca="1" si="9"/>
        <v>x</v>
      </c>
      <c r="I77" s="197" t="str">
        <f t="shared" ca="1" si="9"/>
        <v>x</v>
      </c>
      <c r="J77" s="197" t="str">
        <f t="shared" ca="1" si="9"/>
        <v>x</v>
      </c>
      <c r="K77" s="197" t="str">
        <f t="shared" ca="1" si="9"/>
        <v>x</v>
      </c>
      <c r="L77" s="197" t="str">
        <f t="shared" ca="1" si="9"/>
        <v>x</v>
      </c>
      <c r="M77" s="197" t="str">
        <f t="shared" ca="1" si="9"/>
        <v>x</v>
      </c>
      <c r="N77" s="197" t="str">
        <f t="shared" ca="1" si="9"/>
        <v>x</v>
      </c>
      <c r="O77" s="197" t="str">
        <f t="shared" ca="1" si="9"/>
        <v>x</v>
      </c>
      <c r="P77" s="197" t="str">
        <f t="shared" ca="1" si="9"/>
        <v>x</v>
      </c>
      <c r="Q77" s="197" t="str">
        <f t="shared" ca="1" si="9"/>
        <v>x</v>
      </c>
      <c r="R77" s="197" t="str">
        <f t="shared" ca="1" si="9"/>
        <v>x</v>
      </c>
      <c r="S77" s="197" t="str">
        <f t="shared" ca="1" si="9"/>
        <v>x</v>
      </c>
      <c r="T77" s="197" t="str">
        <f t="shared" ca="1" si="9"/>
        <v>x</v>
      </c>
      <c r="U77" s="197" t="str">
        <f t="shared" ca="1" si="9"/>
        <v>x</v>
      </c>
      <c r="V77" s="197" t="str">
        <f t="shared" ca="1" si="9"/>
        <v>x</v>
      </c>
      <c r="W77" s="197" t="str">
        <f t="shared" ca="1" si="9"/>
        <v>x</v>
      </c>
      <c r="X77" s="197" t="str">
        <f t="shared" ca="1" si="9"/>
        <v>x</v>
      </c>
      <c r="Y77" s="197" t="str">
        <f t="shared" ca="1" si="9"/>
        <v>x</v>
      </c>
      <c r="Z77" s="197" t="str">
        <f t="shared" ca="1" si="9"/>
        <v>x</v>
      </c>
      <c r="AA77" s="197" t="str">
        <f t="shared" ca="1" si="9"/>
        <v>x</v>
      </c>
      <c r="AB77" s="197" t="str">
        <f t="shared" ca="1" si="9"/>
        <v>x</v>
      </c>
      <c r="AC77" s="197" t="str">
        <f t="shared" ref="AC77:AW77" ca="1" si="10">IF(AC$59&lt;=$E24,"x","")</f>
        <v>x</v>
      </c>
      <c r="AD77" s="197" t="str">
        <f t="shared" ca="1" si="10"/>
        <v>x</v>
      </c>
      <c r="AE77" s="197" t="str">
        <f t="shared" ca="1" si="10"/>
        <v>x</v>
      </c>
      <c r="AF77" s="197" t="str">
        <f t="shared" ca="1" si="10"/>
        <v>x</v>
      </c>
      <c r="AG77" s="197" t="str">
        <f t="shared" ca="1" si="10"/>
        <v/>
      </c>
      <c r="AH77" s="197" t="str">
        <f t="shared" ca="1" si="10"/>
        <v/>
      </c>
      <c r="AI77" s="197" t="str">
        <f t="shared" ca="1" si="10"/>
        <v/>
      </c>
      <c r="AJ77" s="197" t="str">
        <f t="shared" ca="1" si="10"/>
        <v/>
      </c>
      <c r="AK77" s="197" t="str">
        <f t="shared" ca="1" si="10"/>
        <v/>
      </c>
      <c r="AL77" s="197" t="str">
        <f t="shared" ca="1" si="10"/>
        <v/>
      </c>
      <c r="AM77" s="197" t="str">
        <f t="shared" ca="1" si="10"/>
        <v/>
      </c>
      <c r="AN77" s="197" t="str">
        <f t="shared" ca="1" si="10"/>
        <v/>
      </c>
      <c r="AO77" s="197" t="str">
        <f t="shared" ca="1" si="10"/>
        <v/>
      </c>
      <c r="AP77" s="197" t="str">
        <f t="shared" ca="1" si="10"/>
        <v/>
      </c>
      <c r="AQ77" s="197" t="str">
        <f t="shared" ca="1" si="10"/>
        <v/>
      </c>
      <c r="AR77" s="197" t="str">
        <f t="shared" ca="1" si="10"/>
        <v/>
      </c>
      <c r="AS77" s="197" t="str">
        <f t="shared" ca="1" si="10"/>
        <v/>
      </c>
      <c r="AT77" s="197" t="str">
        <f t="shared" ca="1" si="10"/>
        <v/>
      </c>
      <c r="AU77" s="197" t="str">
        <f t="shared" ca="1" si="10"/>
        <v/>
      </c>
      <c r="AV77" s="197" t="str">
        <f t="shared" ca="1" si="10"/>
        <v/>
      </c>
      <c r="AW77" s="197" t="str">
        <f t="shared" ca="1" si="10"/>
        <v/>
      </c>
    </row>
    <row r="78" spans="1:49">
      <c r="A78" s="269">
        <v>19</v>
      </c>
      <c r="B78" s="321" t="str">
        <f t="shared" si="3"/>
        <v>Wold</v>
      </c>
      <c r="C78">
        <f t="shared" ca="1" si="5"/>
        <v>12</v>
      </c>
      <c r="D78" s="197" t="str">
        <f t="shared" ref="D78:AW83" ca="1" si="11">IF(D$59&lt;=$E25,"x","")</f>
        <v>x</v>
      </c>
      <c r="E78" s="197" t="str">
        <f t="shared" ca="1" si="11"/>
        <v>x</v>
      </c>
      <c r="F78" s="197" t="str">
        <f t="shared" ca="1" si="11"/>
        <v>x</v>
      </c>
      <c r="G78" s="197" t="str">
        <f t="shared" ca="1" si="11"/>
        <v>x</v>
      </c>
      <c r="H78" s="197" t="str">
        <f t="shared" ca="1" si="11"/>
        <v>x</v>
      </c>
      <c r="I78" s="197" t="str">
        <f t="shared" ca="1" si="11"/>
        <v>x</v>
      </c>
      <c r="J78" s="197" t="str">
        <f t="shared" ca="1" si="11"/>
        <v>x</v>
      </c>
      <c r="K78" s="197" t="str">
        <f t="shared" ca="1" si="11"/>
        <v>x</v>
      </c>
      <c r="L78" s="197" t="str">
        <f t="shared" ca="1" si="11"/>
        <v>x</v>
      </c>
      <c r="M78" s="197" t="str">
        <f t="shared" ca="1" si="11"/>
        <v>x</v>
      </c>
      <c r="N78" s="197" t="str">
        <f t="shared" ca="1" si="11"/>
        <v>x</v>
      </c>
      <c r="O78" s="197" t="str">
        <f t="shared" ca="1" si="11"/>
        <v>x</v>
      </c>
      <c r="P78" s="197" t="str">
        <f t="shared" ca="1" si="11"/>
        <v/>
      </c>
      <c r="Q78" s="197" t="str">
        <f t="shared" ca="1" si="11"/>
        <v/>
      </c>
      <c r="R78" s="197" t="str">
        <f t="shared" ca="1" si="11"/>
        <v/>
      </c>
      <c r="S78" s="197" t="str">
        <f t="shared" ca="1" si="11"/>
        <v/>
      </c>
      <c r="T78" s="197" t="str">
        <f t="shared" ca="1" si="11"/>
        <v/>
      </c>
      <c r="U78" s="197" t="str">
        <f t="shared" ca="1" si="11"/>
        <v/>
      </c>
      <c r="V78" s="197" t="str">
        <f t="shared" ca="1" si="11"/>
        <v/>
      </c>
      <c r="W78" s="197" t="str">
        <f t="shared" ca="1" si="11"/>
        <v/>
      </c>
      <c r="X78" s="197" t="str">
        <f t="shared" ca="1" si="11"/>
        <v/>
      </c>
      <c r="Y78" s="197" t="str">
        <f t="shared" ca="1" si="11"/>
        <v/>
      </c>
      <c r="Z78" s="197" t="str">
        <f t="shared" ca="1" si="11"/>
        <v/>
      </c>
      <c r="AA78" s="197" t="str">
        <f t="shared" ca="1" si="11"/>
        <v/>
      </c>
      <c r="AB78" s="197" t="str">
        <f t="shared" ca="1" si="11"/>
        <v/>
      </c>
      <c r="AC78" s="197" t="str">
        <f t="shared" ca="1" si="11"/>
        <v/>
      </c>
      <c r="AD78" s="197" t="str">
        <f t="shared" ca="1" si="11"/>
        <v/>
      </c>
      <c r="AE78" s="197" t="str">
        <f t="shared" ca="1" si="11"/>
        <v/>
      </c>
      <c r="AF78" s="197" t="str">
        <f t="shared" ca="1" si="11"/>
        <v/>
      </c>
      <c r="AG78" s="197" t="str">
        <f t="shared" ca="1" si="11"/>
        <v/>
      </c>
      <c r="AH78" s="197" t="str">
        <f t="shared" ca="1" si="11"/>
        <v/>
      </c>
      <c r="AI78" s="197" t="str">
        <f t="shared" ca="1" si="11"/>
        <v/>
      </c>
      <c r="AJ78" s="197" t="str">
        <f t="shared" ca="1" si="11"/>
        <v/>
      </c>
      <c r="AK78" s="197" t="str">
        <f t="shared" ca="1" si="11"/>
        <v/>
      </c>
      <c r="AL78" s="197" t="str">
        <f t="shared" ca="1" si="11"/>
        <v/>
      </c>
      <c r="AM78" s="197" t="str">
        <f t="shared" ca="1" si="11"/>
        <v/>
      </c>
      <c r="AN78" s="197" t="str">
        <f t="shared" ca="1" si="11"/>
        <v/>
      </c>
      <c r="AO78" s="197" t="str">
        <f t="shared" ca="1" si="11"/>
        <v/>
      </c>
      <c r="AP78" s="197" t="str">
        <f t="shared" ca="1" si="11"/>
        <v/>
      </c>
      <c r="AQ78" s="197" t="str">
        <f t="shared" ca="1" si="11"/>
        <v/>
      </c>
      <c r="AR78" s="197" t="str">
        <f t="shared" ca="1" si="11"/>
        <v/>
      </c>
      <c r="AS78" s="197" t="str">
        <f t="shared" ca="1" si="11"/>
        <v/>
      </c>
      <c r="AT78" s="197" t="str">
        <f t="shared" ca="1" si="11"/>
        <v/>
      </c>
      <c r="AU78" s="197" t="str">
        <f t="shared" ca="1" si="11"/>
        <v/>
      </c>
      <c r="AV78" s="197" t="str">
        <f t="shared" ca="1" si="11"/>
        <v/>
      </c>
      <c r="AW78" s="197" t="str">
        <f t="shared" ca="1" si="11"/>
        <v/>
      </c>
    </row>
    <row r="79" spans="1:49">
      <c r="A79" s="269">
        <v>20</v>
      </c>
      <c r="B79" s="321" t="str">
        <f t="shared" si="3"/>
        <v>Wirtz</v>
      </c>
      <c r="C79">
        <f t="shared" ca="1" si="5"/>
        <v>12</v>
      </c>
      <c r="D79" s="197" t="str">
        <f t="shared" ca="1" si="11"/>
        <v>x</v>
      </c>
      <c r="E79" s="197" t="str">
        <f t="shared" ca="1" si="11"/>
        <v>x</v>
      </c>
      <c r="F79" s="197" t="str">
        <f t="shared" ca="1" si="11"/>
        <v>x</v>
      </c>
      <c r="G79" s="197" t="str">
        <f t="shared" ca="1" si="11"/>
        <v>x</v>
      </c>
      <c r="H79" s="197" t="str">
        <f t="shared" ca="1" si="11"/>
        <v>x</v>
      </c>
      <c r="I79" s="197" t="str">
        <f t="shared" ca="1" si="11"/>
        <v>x</v>
      </c>
      <c r="J79" s="197" t="str">
        <f t="shared" ca="1" si="11"/>
        <v>x</v>
      </c>
      <c r="K79" s="197" t="str">
        <f t="shared" ca="1" si="11"/>
        <v>x</v>
      </c>
      <c r="L79" s="197" t="str">
        <f t="shared" ca="1" si="11"/>
        <v>x</v>
      </c>
      <c r="M79" s="197" t="str">
        <f t="shared" ca="1" si="11"/>
        <v>x</v>
      </c>
      <c r="N79" s="197" t="str">
        <f t="shared" ca="1" si="11"/>
        <v>x</v>
      </c>
      <c r="O79" s="197" t="str">
        <f t="shared" ca="1" si="11"/>
        <v>x</v>
      </c>
      <c r="P79" s="197" t="str">
        <f t="shared" ca="1" si="11"/>
        <v/>
      </c>
      <c r="Q79" s="197" t="str">
        <f t="shared" ca="1" si="11"/>
        <v/>
      </c>
      <c r="R79" s="197" t="str">
        <f t="shared" ca="1" si="11"/>
        <v/>
      </c>
      <c r="S79" s="197" t="str">
        <f t="shared" ca="1" si="11"/>
        <v/>
      </c>
      <c r="T79" s="197" t="str">
        <f t="shared" ca="1" si="11"/>
        <v/>
      </c>
      <c r="U79" s="197" t="str">
        <f t="shared" ca="1" si="11"/>
        <v/>
      </c>
      <c r="V79" s="197" t="str">
        <f t="shared" ca="1" si="11"/>
        <v/>
      </c>
      <c r="W79" s="197" t="str">
        <f t="shared" ca="1" si="11"/>
        <v/>
      </c>
      <c r="X79" s="197" t="str">
        <f t="shared" ca="1" si="11"/>
        <v/>
      </c>
      <c r="Y79" s="197" t="str">
        <f t="shared" ca="1" si="11"/>
        <v/>
      </c>
      <c r="Z79" s="197" t="str">
        <f t="shared" ca="1" si="11"/>
        <v/>
      </c>
      <c r="AA79" s="197" t="str">
        <f t="shared" ca="1" si="11"/>
        <v/>
      </c>
      <c r="AB79" s="197" t="str">
        <f t="shared" ca="1" si="11"/>
        <v/>
      </c>
      <c r="AC79" s="197" t="str">
        <f t="shared" ca="1" si="11"/>
        <v/>
      </c>
      <c r="AD79" s="197" t="str">
        <f t="shared" ca="1" si="11"/>
        <v/>
      </c>
      <c r="AE79" s="197" t="str">
        <f t="shared" ca="1" si="11"/>
        <v/>
      </c>
      <c r="AF79" s="197" t="str">
        <f t="shared" ca="1" si="11"/>
        <v/>
      </c>
      <c r="AG79" s="197" t="str">
        <f t="shared" ca="1" si="11"/>
        <v/>
      </c>
      <c r="AH79" s="197" t="str">
        <f t="shared" ca="1" si="11"/>
        <v/>
      </c>
      <c r="AI79" s="197" t="str">
        <f t="shared" ca="1" si="11"/>
        <v/>
      </c>
      <c r="AJ79" s="197" t="str">
        <f t="shared" ca="1" si="11"/>
        <v/>
      </c>
      <c r="AK79" s="197" t="str">
        <f t="shared" ca="1" si="11"/>
        <v/>
      </c>
      <c r="AL79" s="197" t="str">
        <f t="shared" ca="1" si="11"/>
        <v/>
      </c>
      <c r="AM79" s="197" t="str">
        <f t="shared" ca="1" si="11"/>
        <v/>
      </c>
      <c r="AN79" s="197" t="str">
        <f t="shared" ca="1" si="11"/>
        <v/>
      </c>
      <c r="AO79" s="197" t="str">
        <f t="shared" ca="1" si="11"/>
        <v/>
      </c>
      <c r="AP79" s="197" t="str">
        <f t="shared" ca="1" si="11"/>
        <v/>
      </c>
      <c r="AQ79" s="197" t="str">
        <f t="shared" ca="1" si="11"/>
        <v/>
      </c>
      <c r="AR79" s="197" t="str">
        <f t="shared" ca="1" si="11"/>
        <v/>
      </c>
      <c r="AS79" s="197" t="str">
        <f t="shared" ca="1" si="11"/>
        <v/>
      </c>
      <c r="AT79" s="197" t="str">
        <f t="shared" ca="1" si="11"/>
        <v/>
      </c>
      <c r="AU79" s="197" t="str">
        <f t="shared" ca="1" si="11"/>
        <v/>
      </c>
      <c r="AV79" s="197" t="str">
        <f t="shared" ca="1" si="11"/>
        <v/>
      </c>
      <c r="AW79" s="197" t="str">
        <f t="shared" ca="1" si="11"/>
        <v/>
      </c>
    </row>
    <row r="80" spans="1:49">
      <c r="A80" s="269">
        <v>21</v>
      </c>
      <c r="B80" s="321" t="str">
        <f t="shared" si="3"/>
        <v>Krause</v>
      </c>
      <c r="C80">
        <f t="shared" ca="1" si="5"/>
        <v>10</v>
      </c>
      <c r="D80" s="197" t="str">
        <f t="shared" ca="1" si="11"/>
        <v>x</v>
      </c>
      <c r="E80" s="197" t="str">
        <f t="shared" ca="1" si="11"/>
        <v>x</v>
      </c>
      <c r="F80" s="197" t="str">
        <f t="shared" ca="1" si="11"/>
        <v>x</v>
      </c>
      <c r="G80" s="197" t="str">
        <f t="shared" ca="1" si="11"/>
        <v>x</v>
      </c>
      <c r="H80" s="197" t="str">
        <f t="shared" ca="1" si="11"/>
        <v>x</v>
      </c>
      <c r="I80" s="197" t="str">
        <f t="shared" ca="1" si="11"/>
        <v>x</v>
      </c>
      <c r="J80" s="197" t="str">
        <f t="shared" ca="1" si="11"/>
        <v>x</v>
      </c>
      <c r="K80" s="197" t="str">
        <f t="shared" ca="1" si="11"/>
        <v>x</v>
      </c>
      <c r="L80" s="197" t="str">
        <f t="shared" ca="1" si="11"/>
        <v>x</v>
      </c>
      <c r="M80" s="197" t="str">
        <f t="shared" ca="1" si="11"/>
        <v>x</v>
      </c>
      <c r="N80" s="197" t="str">
        <f t="shared" ca="1" si="11"/>
        <v/>
      </c>
      <c r="O80" s="197" t="str">
        <f t="shared" ca="1" si="11"/>
        <v/>
      </c>
      <c r="P80" s="197" t="str">
        <f t="shared" ca="1" si="11"/>
        <v/>
      </c>
      <c r="Q80" s="197" t="str">
        <f t="shared" ca="1" si="11"/>
        <v/>
      </c>
      <c r="R80" s="197" t="str">
        <f t="shared" ca="1" si="11"/>
        <v/>
      </c>
      <c r="S80" s="197" t="str">
        <f t="shared" ca="1" si="11"/>
        <v/>
      </c>
      <c r="T80" s="197" t="str">
        <f t="shared" ca="1" si="11"/>
        <v/>
      </c>
      <c r="U80" s="197" t="str">
        <f t="shared" ca="1" si="11"/>
        <v/>
      </c>
      <c r="V80" s="197" t="str">
        <f t="shared" ca="1" si="11"/>
        <v/>
      </c>
      <c r="W80" s="197" t="str">
        <f t="shared" ca="1" si="11"/>
        <v/>
      </c>
      <c r="X80" s="197" t="str">
        <f t="shared" ca="1" si="11"/>
        <v/>
      </c>
      <c r="Y80" s="197" t="str">
        <f t="shared" ca="1" si="11"/>
        <v/>
      </c>
      <c r="Z80" s="197" t="str">
        <f t="shared" ca="1" si="11"/>
        <v/>
      </c>
      <c r="AA80" s="197" t="str">
        <f t="shared" ca="1" si="11"/>
        <v/>
      </c>
      <c r="AB80" s="197" t="str">
        <f t="shared" ca="1" si="11"/>
        <v/>
      </c>
      <c r="AC80" s="197" t="str">
        <f t="shared" ca="1" si="11"/>
        <v/>
      </c>
      <c r="AD80" s="197" t="str">
        <f t="shared" ca="1" si="11"/>
        <v/>
      </c>
      <c r="AE80" s="197" t="str">
        <f t="shared" ca="1" si="11"/>
        <v/>
      </c>
      <c r="AF80" s="197" t="str">
        <f t="shared" ca="1" si="11"/>
        <v/>
      </c>
      <c r="AG80" s="197" t="str">
        <f t="shared" ca="1" si="11"/>
        <v/>
      </c>
      <c r="AH80" s="197" t="str">
        <f t="shared" ca="1" si="11"/>
        <v/>
      </c>
      <c r="AI80" s="197" t="str">
        <f t="shared" ca="1" si="11"/>
        <v/>
      </c>
      <c r="AJ80" s="197" t="str">
        <f t="shared" ca="1" si="11"/>
        <v/>
      </c>
      <c r="AK80" s="197" t="str">
        <f t="shared" ca="1" si="11"/>
        <v/>
      </c>
      <c r="AL80" s="197" t="str">
        <f t="shared" ca="1" si="11"/>
        <v/>
      </c>
      <c r="AM80" s="197" t="str">
        <f t="shared" ca="1" si="11"/>
        <v/>
      </c>
      <c r="AN80" s="197" t="str">
        <f t="shared" ca="1" si="11"/>
        <v/>
      </c>
      <c r="AO80" s="197" t="str">
        <f t="shared" ca="1" si="11"/>
        <v/>
      </c>
      <c r="AP80" s="197" t="str">
        <f t="shared" ca="1" si="11"/>
        <v/>
      </c>
      <c r="AQ80" s="197" t="str">
        <f t="shared" ca="1" si="11"/>
        <v/>
      </c>
      <c r="AR80" s="197" t="str">
        <f t="shared" ca="1" si="11"/>
        <v/>
      </c>
      <c r="AS80" s="197" t="str">
        <f t="shared" ca="1" si="11"/>
        <v/>
      </c>
      <c r="AT80" s="197" t="str">
        <f t="shared" ca="1" si="11"/>
        <v/>
      </c>
      <c r="AU80" s="197" t="str">
        <f t="shared" ca="1" si="11"/>
        <v/>
      </c>
      <c r="AV80" s="197" t="str">
        <f t="shared" ca="1" si="11"/>
        <v/>
      </c>
      <c r="AW80" s="197" t="str">
        <f t="shared" ca="1" si="11"/>
        <v/>
      </c>
    </row>
    <row r="81" spans="1:49">
      <c r="A81" s="269">
        <v>22</v>
      </c>
      <c r="B81" s="321" t="str">
        <f t="shared" si="3"/>
        <v>Hobbs</v>
      </c>
      <c r="C81">
        <f t="shared" ca="1" si="5"/>
        <v>10</v>
      </c>
      <c r="D81" s="197" t="str">
        <f t="shared" ca="1" si="11"/>
        <v>x</v>
      </c>
      <c r="E81" s="197" t="str">
        <f t="shared" ca="1" si="11"/>
        <v>x</v>
      </c>
      <c r="F81" s="197" t="str">
        <f t="shared" ca="1" si="11"/>
        <v>x</v>
      </c>
      <c r="G81" s="197" t="str">
        <f t="shared" ca="1" si="11"/>
        <v>x</v>
      </c>
      <c r="H81" s="197" t="str">
        <f t="shared" ca="1" si="11"/>
        <v>x</v>
      </c>
      <c r="I81" s="197" t="str">
        <f t="shared" ca="1" si="11"/>
        <v>x</v>
      </c>
      <c r="J81" s="197" t="str">
        <f t="shared" ca="1" si="11"/>
        <v>x</v>
      </c>
      <c r="K81" s="197" t="str">
        <f t="shared" ca="1" si="11"/>
        <v>x</v>
      </c>
      <c r="L81" s="197" t="str">
        <f t="shared" ca="1" si="11"/>
        <v>x</v>
      </c>
      <c r="M81" s="197" t="str">
        <f t="shared" ca="1" si="11"/>
        <v>x</v>
      </c>
      <c r="N81" s="197" t="str">
        <f t="shared" ca="1" si="11"/>
        <v/>
      </c>
      <c r="O81" s="197" t="str">
        <f t="shared" ca="1" si="11"/>
        <v/>
      </c>
      <c r="P81" s="197" t="str">
        <f t="shared" ca="1" si="11"/>
        <v/>
      </c>
      <c r="Q81" s="197" t="str">
        <f t="shared" ca="1" si="11"/>
        <v/>
      </c>
      <c r="R81" s="197" t="str">
        <f t="shared" ca="1" si="11"/>
        <v/>
      </c>
      <c r="S81" s="197" t="str">
        <f t="shared" ca="1" si="11"/>
        <v/>
      </c>
      <c r="T81" s="197" t="str">
        <f t="shared" ca="1" si="11"/>
        <v/>
      </c>
      <c r="U81" s="197" t="str">
        <f t="shared" ca="1" si="11"/>
        <v/>
      </c>
      <c r="V81" s="197" t="str">
        <f t="shared" ca="1" si="11"/>
        <v/>
      </c>
      <c r="W81" s="197" t="str">
        <f t="shared" ca="1" si="11"/>
        <v/>
      </c>
      <c r="X81" s="197" t="str">
        <f t="shared" ca="1" si="11"/>
        <v/>
      </c>
      <c r="Y81" s="197" t="str">
        <f t="shared" ca="1" si="11"/>
        <v/>
      </c>
      <c r="Z81" s="197" t="str">
        <f t="shared" ca="1" si="11"/>
        <v/>
      </c>
      <c r="AA81" s="197" t="str">
        <f t="shared" ca="1" si="11"/>
        <v/>
      </c>
      <c r="AB81" s="197" t="str">
        <f t="shared" ca="1" si="11"/>
        <v/>
      </c>
      <c r="AC81" s="197" t="str">
        <f t="shared" ca="1" si="11"/>
        <v/>
      </c>
      <c r="AD81" s="197" t="str">
        <f t="shared" ca="1" si="11"/>
        <v/>
      </c>
      <c r="AE81" s="197" t="str">
        <f t="shared" ca="1" si="11"/>
        <v/>
      </c>
      <c r="AF81" s="197" t="str">
        <f t="shared" ca="1" si="11"/>
        <v/>
      </c>
      <c r="AG81" s="197" t="str">
        <f t="shared" ca="1" si="11"/>
        <v/>
      </c>
      <c r="AH81" s="197" t="str">
        <f t="shared" ca="1" si="11"/>
        <v/>
      </c>
      <c r="AI81" s="197" t="str">
        <f t="shared" ca="1" si="11"/>
        <v/>
      </c>
      <c r="AJ81" s="197" t="str">
        <f t="shared" ca="1" si="11"/>
        <v/>
      </c>
      <c r="AK81" s="197" t="str">
        <f t="shared" ca="1" si="11"/>
        <v/>
      </c>
      <c r="AL81" s="197" t="str">
        <f t="shared" ca="1" si="11"/>
        <v/>
      </c>
      <c r="AM81" s="197" t="str">
        <f t="shared" ca="1" si="11"/>
        <v/>
      </c>
      <c r="AN81" s="197" t="str">
        <f t="shared" ca="1" si="11"/>
        <v/>
      </c>
      <c r="AO81" s="197" t="str">
        <f t="shared" ca="1" si="11"/>
        <v/>
      </c>
      <c r="AP81" s="197" t="str">
        <f t="shared" ca="1" si="11"/>
        <v/>
      </c>
      <c r="AQ81" s="197" t="str">
        <f t="shared" ca="1" si="11"/>
        <v/>
      </c>
      <c r="AR81" s="197" t="str">
        <f t="shared" ca="1" si="11"/>
        <v/>
      </c>
      <c r="AS81" s="197" t="str">
        <f t="shared" ca="1" si="11"/>
        <v/>
      </c>
      <c r="AT81" s="197" t="str">
        <f t="shared" ca="1" si="11"/>
        <v/>
      </c>
      <c r="AU81" s="197" t="str">
        <f t="shared" ca="1" si="11"/>
        <v/>
      </c>
      <c r="AV81" s="197" t="str">
        <f t="shared" ca="1" si="11"/>
        <v/>
      </c>
      <c r="AW81" s="197" t="str">
        <f t="shared" ca="1" si="11"/>
        <v/>
      </c>
    </row>
    <row r="82" spans="1:49">
      <c r="A82" s="269">
        <v>23</v>
      </c>
      <c r="B82" s="321" t="str">
        <f t="shared" si="3"/>
        <v>Aspden</v>
      </c>
      <c r="C82">
        <f t="shared" ca="1" si="5"/>
        <v>30</v>
      </c>
      <c r="D82" s="197" t="str">
        <f t="shared" ca="1" si="11"/>
        <v>x</v>
      </c>
      <c r="E82" s="197" t="str">
        <f t="shared" ca="1" si="11"/>
        <v>x</v>
      </c>
      <c r="F82" s="197" t="str">
        <f t="shared" ca="1" si="11"/>
        <v>x</v>
      </c>
      <c r="G82" s="197" t="str">
        <f t="shared" ca="1" si="11"/>
        <v>x</v>
      </c>
      <c r="H82" s="197" t="str">
        <f t="shared" ca="1" si="11"/>
        <v>x</v>
      </c>
      <c r="I82" s="197" t="str">
        <f t="shared" ca="1" si="11"/>
        <v>x</v>
      </c>
      <c r="J82" s="197" t="str">
        <f t="shared" ca="1" si="11"/>
        <v>x</v>
      </c>
      <c r="K82" s="197" t="str">
        <f t="shared" ca="1" si="11"/>
        <v>x</v>
      </c>
      <c r="L82" s="197" t="str">
        <f t="shared" ca="1" si="11"/>
        <v>x</v>
      </c>
      <c r="M82" s="197" t="str">
        <f t="shared" ca="1" si="11"/>
        <v>x</v>
      </c>
      <c r="N82" s="197" t="str">
        <f t="shared" ca="1" si="11"/>
        <v>x</v>
      </c>
      <c r="O82" s="197" t="str">
        <f t="shared" ca="1" si="11"/>
        <v>x</v>
      </c>
      <c r="P82" s="197" t="str">
        <f t="shared" ca="1" si="11"/>
        <v>x</v>
      </c>
      <c r="Q82" s="197" t="str">
        <f t="shared" ca="1" si="11"/>
        <v>x</v>
      </c>
      <c r="R82" s="197" t="str">
        <f t="shared" ca="1" si="11"/>
        <v>x</v>
      </c>
      <c r="S82" s="197" t="str">
        <f t="shared" ca="1" si="11"/>
        <v>x</v>
      </c>
      <c r="T82" s="197" t="str">
        <f t="shared" ca="1" si="11"/>
        <v>x</v>
      </c>
      <c r="U82" s="197" t="str">
        <f t="shared" ca="1" si="11"/>
        <v>x</v>
      </c>
      <c r="V82" s="197" t="str">
        <f t="shared" ca="1" si="11"/>
        <v>x</v>
      </c>
      <c r="W82" s="197" t="str">
        <f t="shared" ca="1" si="11"/>
        <v>x</v>
      </c>
      <c r="X82" s="197" t="str">
        <f t="shared" ca="1" si="11"/>
        <v>x</v>
      </c>
      <c r="Y82" s="197" t="str">
        <f t="shared" ca="1" si="11"/>
        <v>x</v>
      </c>
      <c r="Z82" s="197" t="str">
        <f t="shared" ca="1" si="11"/>
        <v>x</v>
      </c>
      <c r="AA82" s="197" t="str">
        <f t="shared" ca="1" si="11"/>
        <v>x</v>
      </c>
      <c r="AB82" s="197" t="str">
        <f t="shared" ca="1" si="11"/>
        <v>x</v>
      </c>
      <c r="AC82" s="197" t="str">
        <f t="shared" ca="1" si="11"/>
        <v>x</v>
      </c>
      <c r="AD82" s="197" t="str">
        <f t="shared" ca="1" si="11"/>
        <v>x</v>
      </c>
      <c r="AE82" s="197" t="str">
        <f t="shared" ca="1" si="11"/>
        <v>x</v>
      </c>
      <c r="AF82" s="197" t="str">
        <f t="shared" ca="1" si="11"/>
        <v>x</v>
      </c>
      <c r="AG82" s="197" t="str">
        <f t="shared" ca="1" si="11"/>
        <v>x</v>
      </c>
      <c r="AH82" s="197" t="str">
        <f t="shared" ca="1" si="11"/>
        <v/>
      </c>
      <c r="AI82" s="197" t="str">
        <f t="shared" ca="1" si="11"/>
        <v/>
      </c>
      <c r="AJ82" s="197" t="str">
        <f t="shared" ca="1" si="11"/>
        <v/>
      </c>
      <c r="AK82" s="197" t="str">
        <f t="shared" ca="1" si="11"/>
        <v/>
      </c>
      <c r="AL82" s="197" t="str">
        <f t="shared" ca="1" si="11"/>
        <v/>
      </c>
      <c r="AM82" s="197" t="str">
        <f t="shared" ca="1" si="11"/>
        <v/>
      </c>
      <c r="AN82" s="197" t="str">
        <f t="shared" ca="1" si="11"/>
        <v/>
      </c>
      <c r="AO82" s="197" t="str">
        <f t="shared" ca="1" si="11"/>
        <v/>
      </c>
      <c r="AP82" s="197" t="str">
        <f t="shared" ca="1" si="11"/>
        <v/>
      </c>
      <c r="AQ82" s="197" t="str">
        <f t="shared" ca="1" si="11"/>
        <v/>
      </c>
      <c r="AR82" s="197" t="str">
        <f t="shared" ca="1" si="11"/>
        <v/>
      </c>
      <c r="AS82" s="197" t="str">
        <f t="shared" ca="1" si="11"/>
        <v/>
      </c>
      <c r="AT82" s="197" t="str">
        <f t="shared" ca="1" si="11"/>
        <v/>
      </c>
      <c r="AU82" s="197" t="str">
        <f t="shared" ca="1" si="11"/>
        <v/>
      </c>
      <c r="AV82" s="197" t="str">
        <f t="shared" ca="1" si="11"/>
        <v/>
      </c>
      <c r="AW82" s="197" t="str">
        <f t="shared" ca="1" si="11"/>
        <v/>
      </c>
    </row>
    <row r="83" spans="1:49">
      <c r="A83" s="269">
        <v>24</v>
      </c>
      <c r="B83" s="321" t="str">
        <f t="shared" si="3"/>
        <v>NcCorchuk</v>
      </c>
      <c r="C83">
        <f t="shared" ca="1" si="5"/>
        <v>19</v>
      </c>
      <c r="D83" s="197" t="str">
        <f t="shared" ca="1" si="11"/>
        <v>x</v>
      </c>
      <c r="E83" s="197" t="str">
        <f t="shared" ca="1" si="11"/>
        <v>x</v>
      </c>
      <c r="F83" s="197" t="str">
        <f t="shared" ca="1" si="11"/>
        <v>x</v>
      </c>
      <c r="G83" s="197" t="str">
        <f t="shared" ca="1" si="11"/>
        <v>x</v>
      </c>
      <c r="H83" s="197" t="str">
        <f t="shared" ca="1" si="11"/>
        <v>x</v>
      </c>
      <c r="I83" s="197" t="str">
        <f t="shared" ca="1" si="11"/>
        <v>x</v>
      </c>
      <c r="J83" s="197" t="str">
        <f t="shared" ca="1" si="11"/>
        <v>x</v>
      </c>
      <c r="K83" s="197" t="str">
        <f t="shared" ca="1" si="11"/>
        <v>x</v>
      </c>
      <c r="L83" s="197" t="str">
        <f t="shared" ca="1" si="11"/>
        <v>x</v>
      </c>
      <c r="M83" s="197" t="str">
        <f t="shared" ca="1" si="11"/>
        <v>x</v>
      </c>
      <c r="N83" s="197" t="str">
        <f t="shared" ca="1" si="11"/>
        <v>x</v>
      </c>
      <c r="O83" s="197" t="str">
        <f t="shared" ca="1" si="11"/>
        <v>x</v>
      </c>
      <c r="P83" s="197" t="str">
        <f t="shared" ca="1" si="11"/>
        <v>x</v>
      </c>
      <c r="Q83" s="197" t="str">
        <f t="shared" ca="1" si="11"/>
        <v>x</v>
      </c>
      <c r="R83" s="197" t="str">
        <f t="shared" ca="1" si="11"/>
        <v>x</v>
      </c>
      <c r="S83" s="197" t="str">
        <f t="shared" ca="1" si="11"/>
        <v>x</v>
      </c>
      <c r="T83" s="197" t="str">
        <f t="shared" ca="1" si="11"/>
        <v>x</v>
      </c>
      <c r="U83" s="197" t="str">
        <f t="shared" ca="1" si="11"/>
        <v>x</v>
      </c>
      <c r="V83" s="197" t="str">
        <f t="shared" ca="1" si="11"/>
        <v>x</v>
      </c>
      <c r="W83" s="197" t="str">
        <f t="shared" ca="1" si="11"/>
        <v/>
      </c>
      <c r="X83" s="197" t="str">
        <f t="shared" ca="1" si="11"/>
        <v/>
      </c>
      <c r="Y83" s="197" t="str">
        <f t="shared" ca="1" si="11"/>
        <v/>
      </c>
      <c r="Z83" s="197" t="str">
        <f t="shared" ca="1" si="11"/>
        <v/>
      </c>
      <c r="AA83" s="197" t="str">
        <f t="shared" ca="1" si="11"/>
        <v/>
      </c>
      <c r="AB83" s="197" t="str">
        <f t="shared" ca="1" si="11"/>
        <v/>
      </c>
      <c r="AC83" s="197" t="str">
        <f t="shared" ref="AC83:AW83" ca="1" si="12">IF(AC$59&lt;=$E30,"x","")</f>
        <v/>
      </c>
      <c r="AD83" s="197" t="str">
        <f t="shared" ca="1" si="12"/>
        <v/>
      </c>
      <c r="AE83" s="197" t="str">
        <f t="shared" ca="1" si="12"/>
        <v/>
      </c>
      <c r="AF83" s="197" t="str">
        <f t="shared" ca="1" si="12"/>
        <v/>
      </c>
      <c r="AG83" s="197" t="str">
        <f t="shared" ca="1" si="12"/>
        <v/>
      </c>
      <c r="AH83" s="197" t="str">
        <f t="shared" ca="1" si="12"/>
        <v/>
      </c>
      <c r="AI83" s="197" t="str">
        <f t="shared" ca="1" si="12"/>
        <v/>
      </c>
      <c r="AJ83" s="197" t="str">
        <f t="shared" ca="1" si="12"/>
        <v/>
      </c>
      <c r="AK83" s="197" t="str">
        <f t="shared" ca="1" si="12"/>
        <v/>
      </c>
      <c r="AL83" s="197" t="str">
        <f t="shared" ca="1" si="12"/>
        <v/>
      </c>
      <c r="AM83" s="197" t="str">
        <f t="shared" ca="1" si="12"/>
        <v/>
      </c>
      <c r="AN83" s="197" t="str">
        <f t="shared" ca="1" si="12"/>
        <v/>
      </c>
      <c r="AO83" s="197" t="str">
        <f t="shared" ca="1" si="12"/>
        <v/>
      </c>
      <c r="AP83" s="197" t="str">
        <f t="shared" ca="1" si="12"/>
        <v/>
      </c>
      <c r="AQ83" s="197" t="str">
        <f t="shared" ca="1" si="12"/>
        <v/>
      </c>
      <c r="AR83" s="197" t="str">
        <f t="shared" ca="1" si="12"/>
        <v/>
      </c>
      <c r="AS83" s="197" t="str">
        <f t="shared" ca="1" si="12"/>
        <v/>
      </c>
      <c r="AT83" s="197" t="str">
        <f t="shared" ca="1" si="12"/>
        <v/>
      </c>
      <c r="AU83" s="197" t="str">
        <f t="shared" ca="1" si="12"/>
        <v/>
      </c>
      <c r="AV83" s="197" t="str">
        <f t="shared" ca="1" si="12"/>
        <v/>
      </c>
      <c r="AW83" s="197" t="str">
        <f t="shared" ca="1" si="12"/>
        <v/>
      </c>
    </row>
    <row r="84" spans="1:49">
      <c r="A84" s="269">
        <v>25</v>
      </c>
      <c r="B84" s="321" t="str">
        <f t="shared" si="3"/>
        <v>Kingman</v>
      </c>
      <c r="C84">
        <f t="shared" ca="1" si="5"/>
        <v>25</v>
      </c>
      <c r="D84" s="197" t="str">
        <f t="shared" ref="D84:AW89" ca="1" si="13">IF(D$59&lt;=$E31,"x","")</f>
        <v>x</v>
      </c>
      <c r="E84" s="197" t="str">
        <f t="shared" ca="1" si="13"/>
        <v>x</v>
      </c>
      <c r="F84" s="197" t="str">
        <f t="shared" ca="1" si="13"/>
        <v>x</v>
      </c>
      <c r="G84" s="197" t="str">
        <f t="shared" ca="1" si="13"/>
        <v>x</v>
      </c>
      <c r="H84" s="197" t="str">
        <f t="shared" ca="1" si="13"/>
        <v>x</v>
      </c>
      <c r="I84" s="197" t="str">
        <f t="shared" ca="1" si="13"/>
        <v>x</v>
      </c>
      <c r="J84" s="197" t="str">
        <f t="shared" ca="1" si="13"/>
        <v>x</v>
      </c>
      <c r="K84" s="197" t="str">
        <f t="shared" ca="1" si="13"/>
        <v>x</v>
      </c>
      <c r="L84" s="197" t="str">
        <f t="shared" ca="1" si="13"/>
        <v>x</v>
      </c>
      <c r="M84" s="197" t="str">
        <f t="shared" ca="1" si="13"/>
        <v>x</v>
      </c>
      <c r="N84" s="197" t="str">
        <f t="shared" ca="1" si="13"/>
        <v>x</v>
      </c>
      <c r="O84" s="197" t="str">
        <f t="shared" ca="1" si="13"/>
        <v>x</v>
      </c>
      <c r="P84" s="197" t="str">
        <f t="shared" ca="1" si="13"/>
        <v>x</v>
      </c>
      <c r="Q84" s="197" t="str">
        <f t="shared" ca="1" si="13"/>
        <v>x</v>
      </c>
      <c r="R84" s="197" t="str">
        <f t="shared" ca="1" si="13"/>
        <v>x</v>
      </c>
      <c r="S84" s="197" t="str">
        <f t="shared" ca="1" si="13"/>
        <v>x</v>
      </c>
      <c r="T84" s="197" t="str">
        <f t="shared" ca="1" si="13"/>
        <v>x</v>
      </c>
      <c r="U84" s="197" t="str">
        <f t="shared" ca="1" si="13"/>
        <v>x</v>
      </c>
      <c r="V84" s="197" t="str">
        <f t="shared" ca="1" si="13"/>
        <v>x</v>
      </c>
      <c r="W84" s="197" t="str">
        <f t="shared" ca="1" si="13"/>
        <v>x</v>
      </c>
      <c r="X84" s="197" t="str">
        <f t="shared" ca="1" si="13"/>
        <v>x</v>
      </c>
      <c r="Y84" s="197" t="str">
        <f t="shared" ca="1" si="13"/>
        <v>x</v>
      </c>
      <c r="Z84" s="197" t="str">
        <f t="shared" ca="1" si="13"/>
        <v>x</v>
      </c>
      <c r="AA84" s="197" t="str">
        <f t="shared" ca="1" si="13"/>
        <v>x</v>
      </c>
      <c r="AB84" s="197" t="str">
        <f t="shared" ca="1" si="13"/>
        <v>x</v>
      </c>
      <c r="AC84" s="197" t="str">
        <f t="shared" ca="1" si="13"/>
        <v/>
      </c>
      <c r="AD84" s="197" t="str">
        <f t="shared" ca="1" si="13"/>
        <v/>
      </c>
      <c r="AE84" s="197" t="str">
        <f t="shared" ca="1" si="13"/>
        <v/>
      </c>
      <c r="AF84" s="197" t="str">
        <f t="shared" ca="1" si="13"/>
        <v/>
      </c>
      <c r="AG84" s="197" t="str">
        <f t="shared" ca="1" si="13"/>
        <v/>
      </c>
      <c r="AH84" s="197" t="str">
        <f t="shared" ca="1" si="13"/>
        <v/>
      </c>
      <c r="AI84" s="197" t="str">
        <f t="shared" ca="1" si="13"/>
        <v/>
      </c>
      <c r="AJ84" s="197" t="str">
        <f t="shared" ca="1" si="13"/>
        <v/>
      </c>
      <c r="AK84" s="197" t="str">
        <f t="shared" ca="1" si="13"/>
        <v/>
      </c>
      <c r="AL84" s="197" t="str">
        <f t="shared" ca="1" si="13"/>
        <v/>
      </c>
      <c r="AM84" s="197" t="str">
        <f t="shared" ca="1" si="13"/>
        <v/>
      </c>
      <c r="AN84" s="197" t="str">
        <f t="shared" ca="1" si="13"/>
        <v/>
      </c>
      <c r="AO84" s="197" t="str">
        <f t="shared" ca="1" si="13"/>
        <v/>
      </c>
      <c r="AP84" s="197" t="str">
        <f t="shared" ca="1" si="13"/>
        <v/>
      </c>
      <c r="AQ84" s="197" t="str">
        <f t="shared" ca="1" si="13"/>
        <v/>
      </c>
      <c r="AR84" s="197" t="str">
        <f t="shared" ca="1" si="13"/>
        <v/>
      </c>
      <c r="AS84" s="197" t="str">
        <f t="shared" ca="1" si="13"/>
        <v/>
      </c>
      <c r="AT84" s="197" t="str">
        <f t="shared" ca="1" si="13"/>
        <v/>
      </c>
      <c r="AU84" s="197" t="str">
        <f t="shared" ca="1" si="13"/>
        <v/>
      </c>
      <c r="AV84" s="197" t="str">
        <f t="shared" ca="1" si="13"/>
        <v/>
      </c>
      <c r="AW84" s="197" t="str">
        <f t="shared" ca="1" si="13"/>
        <v/>
      </c>
    </row>
    <row r="85" spans="1:49">
      <c r="A85" s="269">
        <v>26</v>
      </c>
      <c r="B85" s="321" t="str">
        <f t="shared" si="3"/>
        <v>Mack</v>
      </c>
      <c r="C85">
        <f t="shared" ca="1" si="5"/>
        <v>15</v>
      </c>
      <c r="D85" s="197" t="str">
        <f t="shared" ca="1" si="13"/>
        <v>x</v>
      </c>
      <c r="E85" s="197" t="str">
        <f t="shared" ca="1" si="13"/>
        <v>x</v>
      </c>
      <c r="F85" s="197" t="str">
        <f t="shared" ca="1" si="13"/>
        <v>x</v>
      </c>
      <c r="G85" s="197" t="str">
        <f t="shared" ca="1" si="13"/>
        <v>x</v>
      </c>
      <c r="H85" s="197" t="str">
        <f t="shared" ca="1" si="13"/>
        <v>x</v>
      </c>
      <c r="I85" s="197" t="str">
        <f t="shared" ca="1" si="13"/>
        <v>x</v>
      </c>
      <c r="J85" s="197" t="str">
        <f t="shared" ca="1" si="13"/>
        <v>x</v>
      </c>
      <c r="K85" s="197" t="str">
        <f t="shared" ca="1" si="13"/>
        <v>x</v>
      </c>
      <c r="L85" s="197" t="str">
        <f t="shared" ca="1" si="13"/>
        <v>x</v>
      </c>
      <c r="M85" s="197" t="str">
        <f t="shared" ca="1" si="13"/>
        <v>x</v>
      </c>
      <c r="N85" s="197" t="str">
        <f t="shared" ca="1" si="13"/>
        <v>x</v>
      </c>
      <c r="O85" s="197" t="str">
        <f t="shared" ca="1" si="13"/>
        <v>x</v>
      </c>
      <c r="P85" s="197" t="str">
        <f t="shared" ca="1" si="13"/>
        <v>x</v>
      </c>
      <c r="Q85" s="197" t="str">
        <f t="shared" ca="1" si="13"/>
        <v>x</v>
      </c>
      <c r="R85" s="197" t="str">
        <f t="shared" ca="1" si="13"/>
        <v>x</v>
      </c>
      <c r="S85" s="197" t="str">
        <f t="shared" ca="1" si="13"/>
        <v/>
      </c>
      <c r="T85" s="197" t="str">
        <f t="shared" ca="1" si="13"/>
        <v/>
      </c>
      <c r="U85" s="197" t="str">
        <f t="shared" ca="1" si="13"/>
        <v/>
      </c>
      <c r="V85" s="197" t="str">
        <f t="shared" ca="1" si="13"/>
        <v/>
      </c>
      <c r="W85" s="197" t="str">
        <f t="shared" ca="1" si="13"/>
        <v/>
      </c>
      <c r="X85" s="197" t="str">
        <f t="shared" ca="1" si="13"/>
        <v/>
      </c>
      <c r="Y85" s="197" t="str">
        <f t="shared" ca="1" si="13"/>
        <v/>
      </c>
      <c r="Z85" s="197" t="str">
        <f t="shared" ca="1" si="13"/>
        <v/>
      </c>
      <c r="AA85" s="197" t="str">
        <f t="shared" ca="1" si="13"/>
        <v/>
      </c>
      <c r="AB85" s="197" t="str">
        <f t="shared" ca="1" si="13"/>
        <v/>
      </c>
      <c r="AC85" s="197" t="str">
        <f t="shared" ca="1" si="13"/>
        <v/>
      </c>
      <c r="AD85" s="197" t="str">
        <f t="shared" ca="1" si="13"/>
        <v/>
      </c>
      <c r="AE85" s="197" t="str">
        <f t="shared" ca="1" si="13"/>
        <v/>
      </c>
      <c r="AF85" s="197" t="str">
        <f t="shared" ca="1" si="13"/>
        <v/>
      </c>
      <c r="AG85" s="197" t="str">
        <f t="shared" ca="1" si="13"/>
        <v/>
      </c>
      <c r="AH85" s="197" t="str">
        <f t="shared" ca="1" si="13"/>
        <v/>
      </c>
      <c r="AI85" s="197" t="str">
        <f t="shared" ca="1" si="13"/>
        <v/>
      </c>
      <c r="AJ85" s="197" t="str">
        <f t="shared" ca="1" si="13"/>
        <v/>
      </c>
      <c r="AK85" s="197" t="str">
        <f t="shared" ca="1" si="13"/>
        <v/>
      </c>
      <c r="AL85" s="197" t="str">
        <f t="shared" ca="1" si="13"/>
        <v/>
      </c>
      <c r="AM85" s="197" t="str">
        <f t="shared" ca="1" si="13"/>
        <v/>
      </c>
      <c r="AN85" s="197" t="str">
        <f t="shared" ca="1" si="13"/>
        <v/>
      </c>
      <c r="AO85" s="197" t="str">
        <f t="shared" ca="1" si="13"/>
        <v/>
      </c>
      <c r="AP85" s="197" t="str">
        <f t="shared" ca="1" si="13"/>
        <v/>
      </c>
      <c r="AQ85" s="197" t="str">
        <f t="shared" ca="1" si="13"/>
        <v/>
      </c>
      <c r="AR85" s="197" t="str">
        <f t="shared" ca="1" si="13"/>
        <v/>
      </c>
      <c r="AS85" s="197" t="str">
        <f t="shared" ca="1" si="13"/>
        <v/>
      </c>
      <c r="AT85" s="197" t="str">
        <f t="shared" ca="1" si="13"/>
        <v/>
      </c>
      <c r="AU85" s="197" t="str">
        <f t="shared" ca="1" si="13"/>
        <v/>
      </c>
      <c r="AV85" s="197" t="str">
        <f t="shared" ca="1" si="13"/>
        <v/>
      </c>
      <c r="AW85" s="197" t="str">
        <f t="shared" ca="1" si="13"/>
        <v/>
      </c>
    </row>
    <row r="86" spans="1:49">
      <c r="A86" s="269">
        <v>27</v>
      </c>
      <c r="B86" s="4" t="str">
        <f t="shared" si="3"/>
        <v>A</v>
      </c>
      <c r="C86">
        <f ca="1">COUNTIF(D86:AW86,"x")</f>
        <v>27</v>
      </c>
      <c r="D86" s="197" t="str">
        <f t="shared" ca="1" si="13"/>
        <v>x</v>
      </c>
      <c r="E86" s="197" t="str">
        <f t="shared" ca="1" si="13"/>
        <v>x</v>
      </c>
      <c r="F86" s="197" t="str">
        <f t="shared" ca="1" si="13"/>
        <v>x</v>
      </c>
      <c r="G86" s="197" t="str">
        <f t="shared" ca="1" si="13"/>
        <v>x</v>
      </c>
      <c r="H86" s="197" t="str">
        <f t="shared" ca="1" si="13"/>
        <v>x</v>
      </c>
      <c r="I86" s="197" t="str">
        <f t="shared" ca="1" si="13"/>
        <v>x</v>
      </c>
      <c r="J86" s="197" t="str">
        <f t="shared" ca="1" si="13"/>
        <v>x</v>
      </c>
      <c r="K86" s="197" t="str">
        <f t="shared" ca="1" si="13"/>
        <v>x</v>
      </c>
      <c r="L86" s="197" t="str">
        <f t="shared" ca="1" si="13"/>
        <v>x</v>
      </c>
      <c r="M86" s="197" t="str">
        <f t="shared" ca="1" si="13"/>
        <v>x</v>
      </c>
      <c r="N86" s="197" t="str">
        <f t="shared" ca="1" si="13"/>
        <v>x</v>
      </c>
      <c r="O86" s="197" t="str">
        <f t="shared" ca="1" si="13"/>
        <v>x</v>
      </c>
      <c r="P86" s="197" t="str">
        <f t="shared" ca="1" si="13"/>
        <v>x</v>
      </c>
      <c r="Q86" s="197" t="str">
        <f t="shared" ca="1" si="13"/>
        <v>x</v>
      </c>
      <c r="R86" s="197" t="str">
        <f t="shared" ca="1" si="13"/>
        <v>x</v>
      </c>
      <c r="S86" s="197" t="str">
        <f t="shared" ca="1" si="13"/>
        <v>x</v>
      </c>
      <c r="T86" s="197" t="str">
        <f t="shared" ca="1" si="13"/>
        <v>x</v>
      </c>
      <c r="U86" s="197" t="str">
        <f t="shared" ca="1" si="13"/>
        <v>x</v>
      </c>
      <c r="V86" s="197" t="str">
        <f t="shared" ca="1" si="13"/>
        <v>x</v>
      </c>
      <c r="W86" s="197" t="str">
        <f t="shared" ca="1" si="13"/>
        <v>x</v>
      </c>
      <c r="X86" s="197" t="str">
        <f t="shared" ca="1" si="13"/>
        <v>x</v>
      </c>
      <c r="Y86" s="197" t="str">
        <f t="shared" ca="1" si="13"/>
        <v>x</v>
      </c>
      <c r="Z86" s="197" t="str">
        <f t="shared" ca="1" si="13"/>
        <v>x</v>
      </c>
      <c r="AA86" s="197" t="str">
        <f t="shared" ca="1" si="13"/>
        <v>x</v>
      </c>
      <c r="AB86" s="197" t="str">
        <f t="shared" ca="1" si="13"/>
        <v>x</v>
      </c>
      <c r="AC86" s="197" t="str">
        <f t="shared" ca="1" si="13"/>
        <v>x</v>
      </c>
      <c r="AD86" s="197" t="str">
        <f t="shared" ca="1" si="13"/>
        <v>x</v>
      </c>
      <c r="AE86" s="197" t="str">
        <f t="shared" ca="1" si="13"/>
        <v/>
      </c>
      <c r="AF86" s="197" t="str">
        <f t="shared" ca="1" si="13"/>
        <v/>
      </c>
      <c r="AG86" s="197" t="str">
        <f t="shared" ca="1" si="13"/>
        <v/>
      </c>
      <c r="AH86" s="197" t="str">
        <f t="shared" ca="1" si="13"/>
        <v/>
      </c>
      <c r="AI86" s="197" t="str">
        <f t="shared" ca="1" si="13"/>
        <v/>
      </c>
      <c r="AJ86" s="197" t="str">
        <f t="shared" ca="1" si="13"/>
        <v/>
      </c>
      <c r="AK86" s="197" t="str">
        <f t="shared" ca="1" si="13"/>
        <v/>
      </c>
      <c r="AL86" s="197" t="str">
        <f t="shared" ca="1" si="13"/>
        <v/>
      </c>
      <c r="AM86" s="197" t="str">
        <f t="shared" ca="1" si="13"/>
        <v/>
      </c>
      <c r="AN86" s="197" t="str">
        <f t="shared" ca="1" si="13"/>
        <v/>
      </c>
      <c r="AO86" s="197" t="str">
        <f t="shared" ca="1" si="13"/>
        <v/>
      </c>
      <c r="AP86" s="197" t="str">
        <f t="shared" ca="1" si="13"/>
        <v/>
      </c>
      <c r="AQ86" s="197" t="str">
        <f t="shared" ca="1" si="13"/>
        <v/>
      </c>
      <c r="AR86" s="197" t="str">
        <f t="shared" ca="1" si="13"/>
        <v/>
      </c>
      <c r="AS86" s="197" t="str">
        <f t="shared" ca="1" si="13"/>
        <v/>
      </c>
      <c r="AT86" s="197" t="str">
        <f t="shared" ca="1" si="13"/>
        <v/>
      </c>
      <c r="AU86" s="197" t="str">
        <f t="shared" ca="1" si="13"/>
        <v/>
      </c>
      <c r="AV86" s="197" t="str">
        <f t="shared" ca="1" si="13"/>
        <v/>
      </c>
      <c r="AW86" s="197" t="str">
        <f t="shared" ca="1" si="13"/>
        <v/>
      </c>
    </row>
    <row r="87" spans="1:49">
      <c r="A87" s="269">
        <v>28</v>
      </c>
      <c r="B87" s="4" t="str">
        <f t="shared" si="3"/>
        <v>B</v>
      </c>
      <c r="C87">
        <f t="shared" ca="1" si="5"/>
        <v>19</v>
      </c>
      <c r="D87" s="197" t="str">
        <f t="shared" ca="1" si="13"/>
        <v>x</v>
      </c>
      <c r="E87" s="197" t="str">
        <f t="shared" ca="1" si="13"/>
        <v>x</v>
      </c>
      <c r="F87" s="197" t="str">
        <f t="shared" ca="1" si="13"/>
        <v>x</v>
      </c>
      <c r="G87" s="197" t="str">
        <f t="shared" ca="1" si="13"/>
        <v>x</v>
      </c>
      <c r="H87" s="197" t="str">
        <f t="shared" ca="1" si="13"/>
        <v>x</v>
      </c>
      <c r="I87" s="197" t="str">
        <f t="shared" ca="1" si="13"/>
        <v>x</v>
      </c>
      <c r="J87" s="197" t="str">
        <f t="shared" ca="1" si="13"/>
        <v>x</v>
      </c>
      <c r="K87" s="197" t="str">
        <f t="shared" ca="1" si="13"/>
        <v>x</v>
      </c>
      <c r="L87" s="197" t="str">
        <f t="shared" ca="1" si="13"/>
        <v>x</v>
      </c>
      <c r="M87" s="197" t="str">
        <f t="shared" ca="1" si="13"/>
        <v>x</v>
      </c>
      <c r="N87" s="197" t="str">
        <f t="shared" ca="1" si="13"/>
        <v>x</v>
      </c>
      <c r="O87" s="197" t="str">
        <f t="shared" ca="1" si="13"/>
        <v>x</v>
      </c>
      <c r="P87" s="197" t="str">
        <f t="shared" ca="1" si="13"/>
        <v>x</v>
      </c>
      <c r="Q87" s="197" t="str">
        <f t="shared" ca="1" si="13"/>
        <v>x</v>
      </c>
      <c r="R87" s="197" t="str">
        <f t="shared" ca="1" si="13"/>
        <v>x</v>
      </c>
      <c r="S87" s="197" t="str">
        <f t="shared" ca="1" si="13"/>
        <v>x</v>
      </c>
      <c r="T87" s="197" t="str">
        <f t="shared" ca="1" si="13"/>
        <v>x</v>
      </c>
      <c r="U87" s="197" t="str">
        <f t="shared" ca="1" si="13"/>
        <v>x</v>
      </c>
      <c r="V87" s="197" t="str">
        <f t="shared" ca="1" si="13"/>
        <v>x</v>
      </c>
      <c r="W87" s="197" t="str">
        <f t="shared" ca="1" si="13"/>
        <v/>
      </c>
      <c r="X87" s="197" t="str">
        <f t="shared" ca="1" si="13"/>
        <v/>
      </c>
      <c r="Y87" s="197" t="str">
        <f t="shared" ca="1" si="13"/>
        <v/>
      </c>
      <c r="Z87" s="197" t="str">
        <f t="shared" ca="1" si="13"/>
        <v/>
      </c>
      <c r="AA87" s="197" t="str">
        <f t="shared" ca="1" si="13"/>
        <v/>
      </c>
      <c r="AB87" s="197" t="str">
        <f t="shared" ca="1" si="13"/>
        <v/>
      </c>
      <c r="AC87" s="197" t="str">
        <f t="shared" ca="1" si="13"/>
        <v/>
      </c>
      <c r="AD87" s="197" t="str">
        <f t="shared" ca="1" si="13"/>
        <v/>
      </c>
      <c r="AE87" s="197" t="str">
        <f t="shared" ca="1" si="13"/>
        <v/>
      </c>
      <c r="AF87" s="197" t="str">
        <f t="shared" ca="1" si="13"/>
        <v/>
      </c>
      <c r="AG87" s="197" t="str">
        <f t="shared" ca="1" si="13"/>
        <v/>
      </c>
      <c r="AH87" s="197" t="str">
        <f t="shared" ca="1" si="13"/>
        <v/>
      </c>
      <c r="AI87" s="197" t="str">
        <f t="shared" ca="1" si="13"/>
        <v/>
      </c>
      <c r="AJ87" s="197" t="str">
        <f t="shared" ca="1" si="13"/>
        <v/>
      </c>
      <c r="AK87" s="197" t="str">
        <f t="shared" ca="1" si="13"/>
        <v/>
      </c>
      <c r="AL87" s="197" t="str">
        <f t="shared" ca="1" si="13"/>
        <v/>
      </c>
      <c r="AM87" s="197" t="str">
        <f t="shared" ca="1" si="13"/>
        <v/>
      </c>
      <c r="AN87" s="197" t="str">
        <f t="shared" ca="1" si="13"/>
        <v/>
      </c>
      <c r="AO87" s="197" t="str">
        <f t="shared" ca="1" si="13"/>
        <v/>
      </c>
      <c r="AP87" s="197" t="str">
        <f t="shared" ca="1" si="13"/>
        <v/>
      </c>
      <c r="AQ87" s="197" t="str">
        <f t="shared" ca="1" si="13"/>
        <v/>
      </c>
      <c r="AR87" s="197" t="str">
        <f t="shared" ca="1" si="13"/>
        <v/>
      </c>
      <c r="AS87" s="197" t="str">
        <f t="shared" ca="1" si="13"/>
        <v/>
      </c>
      <c r="AT87" s="197" t="str">
        <f t="shared" ca="1" si="13"/>
        <v/>
      </c>
      <c r="AU87" s="197" t="str">
        <f t="shared" ca="1" si="13"/>
        <v/>
      </c>
      <c r="AV87" s="197" t="str">
        <f t="shared" ca="1" si="13"/>
        <v/>
      </c>
      <c r="AW87" s="197" t="str">
        <f t="shared" ca="1" si="13"/>
        <v/>
      </c>
    </row>
    <row r="88" spans="1:49">
      <c r="A88" s="269">
        <v>29</v>
      </c>
      <c r="B88" s="4" t="str">
        <f t="shared" si="3"/>
        <v>C</v>
      </c>
      <c r="C88">
        <f t="shared" ca="1" si="5"/>
        <v>27</v>
      </c>
      <c r="D88" s="197" t="str">
        <f t="shared" ca="1" si="13"/>
        <v>x</v>
      </c>
      <c r="E88" s="197" t="str">
        <f t="shared" ca="1" si="13"/>
        <v>x</v>
      </c>
      <c r="F88" s="197" t="str">
        <f t="shared" ca="1" si="13"/>
        <v>x</v>
      </c>
      <c r="G88" s="197" t="str">
        <f t="shared" ca="1" si="13"/>
        <v>x</v>
      </c>
      <c r="H88" s="197" t="str">
        <f t="shared" ca="1" si="13"/>
        <v>x</v>
      </c>
      <c r="I88" s="197" t="str">
        <f t="shared" ca="1" si="13"/>
        <v>x</v>
      </c>
      <c r="J88" s="197" t="str">
        <f t="shared" ca="1" si="13"/>
        <v>x</v>
      </c>
      <c r="K88" s="197" t="str">
        <f t="shared" ca="1" si="13"/>
        <v>x</v>
      </c>
      <c r="L88" s="197" t="str">
        <f t="shared" ca="1" si="13"/>
        <v>x</v>
      </c>
      <c r="M88" s="197" t="str">
        <f t="shared" ca="1" si="13"/>
        <v>x</v>
      </c>
      <c r="N88" s="197" t="str">
        <f t="shared" ca="1" si="13"/>
        <v>x</v>
      </c>
      <c r="O88" s="197" t="str">
        <f t="shared" ca="1" si="13"/>
        <v>x</v>
      </c>
      <c r="P88" s="197" t="str">
        <f t="shared" ca="1" si="13"/>
        <v>x</v>
      </c>
      <c r="Q88" s="197" t="str">
        <f t="shared" ca="1" si="13"/>
        <v>x</v>
      </c>
      <c r="R88" s="197" t="str">
        <f t="shared" ca="1" si="13"/>
        <v>x</v>
      </c>
      <c r="S88" s="197" t="str">
        <f t="shared" ca="1" si="13"/>
        <v>x</v>
      </c>
      <c r="T88" s="197" t="str">
        <f t="shared" ca="1" si="13"/>
        <v>x</v>
      </c>
      <c r="U88" s="197" t="str">
        <f t="shared" ca="1" si="13"/>
        <v>x</v>
      </c>
      <c r="V88" s="197" t="str">
        <f t="shared" ca="1" si="13"/>
        <v>x</v>
      </c>
      <c r="W88" s="197" t="str">
        <f t="shared" ca="1" si="13"/>
        <v>x</v>
      </c>
      <c r="X88" s="197" t="str">
        <f t="shared" ca="1" si="13"/>
        <v>x</v>
      </c>
      <c r="Y88" s="197" t="str">
        <f t="shared" ca="1" si="13"/>
        <v>x</v>
      </c>
      <c r="Z88" s="197" t="str">
        <f t="shared" ca="1" si="13"/>
        <v>x</v>
      </c>
      <c r="AA88" s="197" t="str">
        <f t="shared" ca="1" si="13"/>
        <v>x</v>
      </c>
      <c r="AB88" s="197" t="str">
        <f t="shared" ca="1" si="13"/>
        <v>x</v>
      </c>
      <c r="AC88" s="197" t="str">
        <f t="shared" ca="1" si="13"/>
        <v>x</v>
      </c>
      <c r="AD88" s="197" t="str">
        <f t="shared" ca="1" si="13"/>
        <v>x</v>
      </c>
      <c r="AE88" s="197" t="str">
        <f t="shared" ca="1" si="13"/>
        <v/>
      </c>
      <c r="AF88" s="197" t="str">
        <f t="shared" ca="1" si="13"/>
        <v/>
      </c>
      <c r="AG88" s="197" t="str">
        <f t="shared" ca="1" si="13"/>
        <v/>
      </c>
      <c r="AH88" s="197" t="str">
        <f t="shared" ca="1" si="13"/>
        <v/>
      </c>
      <c r="AI88" s="197" t="str">
        <f t="shared" ca="1" si="13"/>
        <v/>
      </c>
      <c r="AJ88" s="197" t="str">
        <f t="shared" ca="1" si="13"/>
        <v/>
      </c>
      <c r="AK88" s="197" t="str">
        <f t="shared" ca="1" si="13"/>
        <v/>
      </c>
      <c r="AL88" s="197" t="str">
        <f t="shared" ca="1" si="13"/>
        <v/>
      </c>
      <c r="AM88" s="197" t="str">
        <f t="shared" ca="1" si="13"/>
        <v/>
      </c>
      <c r="AN88" s="197" t="str">
        <f t="shared" ca="1" si="13"/>
        <v/>
      </c>
      <c r="AO88" s="197" t="str">
        <f t="shared" ca="1" si="13"/>
        <v/>
      </c>
      <c r="AP88" s="197" t="str">
        <f t="shared" ca="1" si="13"/>
        <v/>
      </c>
      <c r="AQ88" s="197" t="str">
        <f t="shared" ca="1" si="13"/>
        <v/>
      </c>
      <c r="AR88" s="197" t="str">
        <f t="shared" ca="1" si="13"/>
        <v/>
      </c>
      <c r="AS88" s="197" t="str">
        <f t="shared" ca="1" si="13"/>
        <v/>
      </c>
      <c r="AT88" s="197" t="str">
        <f t="shared" ca="1" si="13"/>
        <v/>
      </c>
      <c r="AU88" s="197" t="str">
        <f t="shared" ca="1" si="13"/>
        <v/>
      </c>
      <c r="AV88" s="197" t="str">
        <f t="shared" ca="1" si="13"/>
        <v/>
      </c>
      <c r="AW88" s="197" t="str">
        <f t="shared" ca="1" si="13"/>
        <v/>
      </c>
    </row>
    <row r="89" spans="1:49">
      <c r="A89" s="269">
        <v>30</v>
      </c>
      <c r="B89" s="4" t="str">
        <f t="shared" si="3"/>
        <v>D</v>
      </c>
      <c r="C89">
        <f t="shared" ca="1" si="5"/>
        <v>21</v>
      </c>
      <c r="D89" s="197" t="str">
        <f t="shared" ca="1" si="13"/>
        <v>x</v>
      </c>
      <c r="E89" s="197" t="str">
        <f t="shared" ca="1" si="13"/>
        <v>x</v>
      </c>
      <c r="F89" s="197" t="str">
        <f t="shared" ca="1" si="13"/>
        <v>x</v>
      </c>
      <c r="G89" s="197" t="str">
        <f t="shared" ca="1" si="13"/>
        <v>x</v>
      </c>
      <c r="H89" s="197" t="str">
        <f t="shared" ca="1" si="13"/>
        <v>x</v>
      </c>
      <c r="I89" s="197" t="str">
        <f t="shared" ca="1" si="13"/>
        <v>x</v>
      </c>
      <c r="J89" s="197" t="str">
        <f t="shared" ca="1" si="13"/>
        <v>x</v>
      </c>
      <c r="K89" s="197" t="str">
        <f t="shared" ca="1" si="13"/>
        <v>x</v>
      </c>
      <c r="L89" s="197" t="str">
        <f t="shared" ca="1" si="13"/>
        <v>x</v>
      </c>
      <c r="M89" s="197" t="str">
        <f t="shared" ca="1" si="13"/>
        <v>x</v>
      </c>
      <c r="N89" s="197" t="str">
        <f t="shared" ca="1" si="13"/>
        <v>x</v>
      </c>
      <c r="O89" s="197" t="str">
        <f t="shared" ca="1" si="13"/>
        <v>x</v>
      </c>
      <c r="P89" s="197" t="str">
        <f t="shared" ca="1" si="13"/>
        <v>x</v>
      </c>
      <c r="Q89" s="197" t="str">
        <f t="shared" ca="1" si="13"/>
        <v>x</v>
      </c>
      <c r="R89" s="197" t="str">
        <f t="shared" ca="1" si="13"/>
        <v>x</v>
      </c>
      <c r="S89" s="197" t="str">
        <f t="shared" ca="1" si="13"/>
        <v>x</v>
      </c>
      <c r="T89" s="197" t="str">
        <f t="shared" ca="1" si="13"/>
        <v>x</v>
      </c>
      <c r="U89" s="197" t="str">
        <f t="shared" ca="1" si="13"/>
        <v>x</v>
      </c>
      <c r="V89" s="197" t="str">
        <f t="shared" ca="1" si="13"/>
        <v>x</v>
      </c>
      <c r="W89" s="197" t="str">
        <f t="shared" ca="1" si="13"/>
        <v>x</v>
      </c>
      <c r="X89" s="197" t="str">
        <f t="shared" ca="1" si="13"/>
        <v>x</v>
      </c>
      <c r="Y89" s="197" t="str">
        <f t="shared" ca="1" si="13"/>
        <v/>
      </c>
      <c r="Z89" s="197" t="str">
        <f t="shared" ca="1" si="13"/>
        <v/>
      </c>
      <c r="AA89" s="197" t="str">
        <f t="shared" ca="1" si="13"/>
        <v/>
      </c>
      <c r="AB89" s="197" t="str">
        <f t="shared" ca="1" si="13"/>
        <v/>
      </c>
      <c r="AC89" s="197" t="str">
        <f t="shared" ref="AC89:AW89" ca="1" si="14">IF(AC$59&lt;=$E36,"x","")</f>
        <v/>
      </c>
      <c r="AD89" s="197" t="str">
        <f t="shared" ca="1" si="14"/>
        <v/>
      </c>
      <c r="AE89" s="197" t="str">
        <f t="shared" ca="1" si="14"/>
        <v/>
      </c>
      <c r="AF89" s="197" t="str">
        <f t="shared" ca="1" si="14"/>
        <v/>
      </c>
      <c r="AG89" s="197" t="str">
        <f t="shared" ca="1" si="14"/>
        <v/>
      </c>
      <c r="AH89" s="197" t="str">
        <f t="shared" ca="1" si="14"/>
        <v/>
      </c>
      <c r="AI89" s="197" t="str">
        <f t="shared" ca="1" si="14"/>
        <v/>
      </c>
      <c r="AJ89" s="197" t="str">
        <f t="shared" ca="1" si="14"/>
        <v/>
      </c>
      <c r="AK89" s="197" t="str">
        <f t="shared" ca="1" si="14"/>
        <v/>
      </c>
      <c r="AL89" s="197" t="str">
        <f t="shared" ca="1" si="14"/>
        <v/>
      </c>
      <c r="AM89" s="197" t="str">
        <f t="shared" ca="1" si="14"/>
        <v/>
      </c>
      <c r="AN89" s="197" t="str">
        <f t="shared" ca="1" si="14"/>
        <v/>
      </c>
      <c r="AO89" s="197" t="str">
        <f t="shared" ca="1" si="14"/>
        <v/>
      </c>
      <c r="AP89" s="197" t="str">
        <f t="shared" ca="1" si="14"/>
        <v/>
      </c>
      <c r="AQ89" s="197" t="str">
        <f t="shared" ca="1" si="14"/>
        <v/>
      </c>
      <c r="AR89" s="197" t="str">
        <f t="shared" ca="1" si="14"/>
        <v/>
      </c>
      <c r="AS89" s="197" t="str">
        <f t="shared" ca="1" si="14"/>
        <v/>
      </c>
      <c r="AT89" s="197" t="str">
        <f t="shared" ca="1" si="14"/>
        <v/>
      </c>
      <c r="AU89" s="197" t="str">
        <f t="shared" ca="1" si="14"/>
        <v/>
      </c>
      <c r="AV89" s="197" t="str">
        <f t="shared" ca="1" si="14"/>
        <v/>
      </c>
      <c r="AW89" s="197" t="str">
        <f t="shared" ca="1" si="14"/>
        <v/>
      </c>
    </row>
    <row r="90" spans="1:49">
      <c r="A90" s="269">
        <v>31</v>
      </c>
      <c r="B90" s="4" t="str">
        <f t="shared" si="3"/>
        <v>E</v>
      </c>
      <c r="C90">
        <f t="shared" ca="1" si="5"/>
        <v>24</v>
      </c>
      <c r="D90" s="197" t="str">
        <f t="shared" ref="D90:AW95" ca="1" si="15">IF(D$59&lt;=$E37,"x","")</f>
        <v>x</v>
      </c>
      <c r="E90" s="197" t="str">
        <f t="shared" ca="1" si="15"/>
        <v>x</v>
      </c>
      <c r="F90" s="197" t="str">
        <f t="shared" ca="1" si="15"/>
        <v>x</v>
      </c>
      <c r="G90" s="197" t="str">
        <f t="shared" ca="1" si="15"/>
        <v>x</v>
      </c>
      <c r="H90" s="197" t="str">
        <f t="shared" ca="1" si="15"/>
        <v>x</v>
      </c>
      <c r="I90" s="197" t="str">
        <f t="shared" ca="1" si="15"/>
        <v>x</v>
      </c>
      <c r="J90" s="197" t="str">
        <f t="shared" ca="1" si="15"/>
        <v>x</v>
      </c>
      <c r="K90" s="197" t="str">
        <f t="shared" ca="1" si="15"/>
        <v>x</v>
      </c>
      <c r="L90" s="197" t="str">
        <f t="shared" ca="1" si="15"/>
        <v>x</v>
      </c>
      <c r="M90" s="197" t="str">
        <f t="shared" ca="1" si="15"/>
        <v>x</v>
      </c>
      <c r="N90" s="197" t="str">
        <f t="shared" ca="1" si="15"/>
        <v>x</v>
      </c>
      <c r="O90" s="197" t="str">
        <f t="shared" ca="1" si="15"/>
        <v>x</v>
      </c>
      <c r="P90" s="197" t="str">
        <f t="shared" ca="1" si="15"/>
        <v>x</v>
      </c>
      <c r="Q90" s="197" t="str">
        <f t="shared" ca="1" si="15"/>
        <v>x</v>
      </c>
      <c r="R90" s="197" t="str">
        <f t="shared" ca="1" si="15"/>
        <v>x</v>
      </c>
      <c r="S90" s="197" t="str">
        <f t="shared" ca="1" si="15"/>
        <v>x</v>
      </c>
      <c r="T90" s="197" t="str">
        <f t="shared" ca="1" si="15"/>
        <v>x</v>
      </c>
      <c r="U90" s="197" t="str">
        <f t="shared" ca="1" si="15"/>
        <v>x</v>
      </c>
      <c r="V90" s="197" t="str">
        <f t="shared" ca="1" si="15"/>
        <v>x</v>
      </c>
      <c r="W90" s="197" t="str">
        <f t="shared" ca="1" si="15"/>
        <v>x</v>
      </c>
      <c r="X90" s="197" t="str">
        <f t="shared" ca="1" si="15"/>
        <v>x</v>
      </c>
      <c r="Y90" s="197" t="str">
        <f t="shared" ca="1" si="15"/>
        <v>x</v>
      </c>
      <c r="Z90" s="197" t="str">
        <f t="shared" ca="1" si="15"/>
        <v>x</v>
      </c>
      <c r="AA90" s="197" t="str">
        <f t="shared" ca="1" si="15"/>
        <v>x</v>
      </c>
      <c r="AB90" s="197" t="str">
        <f t="shared" ca="1" si="15"/>
        <v/>
      </c>
      <c r="AC90" s="197" t="str">
        <f t="shared" ca="1" si="15"/>
        <v/>
      </c>
      <c r="AD90" s="197" t="str">
        <f t="shared" ca="1" si="15"/>
        <v/>
      </c>
      <c r="AE90" s="197" t="str">
        <f t="shared" ca="1" si="15"/>
        <v/>
      </c>
      <c r="AF90" s="197" t="str">
        <f t="shared" ca="1" si="15"/>
        <v/>
      </c>
      <c r="AG90" s="197" t="str">
        <f t="shared" ca="1" si="15"/>
        <v/>
      </c>
      <c r="AH90" s="197" t="str">
        <f t="shared" ca="1" si="15"/>
        <v/>
      </c>
      <c r="AI90" s="197" t="str">
        <f t="shared" ca="1" si="15"/>
        <v/>
      </c>
      <c r="AJ90" s="197" t="str">
        <f t="shared" ca="1" si="15"/>
        <v/>
      </c>
      <c r="AK90" s="197" t="str">
        <f t="shared" ca="1" si="15"/>
        <v/>
      </c>
      <c r="AL90" s="197" t="str">
        <f t="shared" ca="1" si="15"/>
        <v/>
      </c>
      <c r="AM90" s="197" t="str">
        <f t="shared" ca="1" si="15"/>
        <v/>
      </c>
      <c r="AN90" s="197" t="str">
        <f t="shared" ca="1" si="15"/>
        <v/>
      </c>
      <c r="AO90" s="197" t="str">
        <f t="shared" ca="1" si="15"/>
        <v/>
      </c>
      <c r="AP90" s="197" t="str">
        <f t="shared" ca="1" si="15"/>
        <v/>
      </c>
      <c r="AQ90" s="197" t="str">
        <f t="shared" ca="1" si="15"/>
        <v/>
      </c>
      <c r="AR90" s="197" t="str">
        <f t="shared" ca="1" si="15"/>
        <v/>
      </c>
      <c r="AS90" s="197" t="str">
        <f t="shared" ca="1" si="15"/>
        <v/>
      </c>
      <c r="AT90" s="197" t="str">
        <f t="shared" ca="1" si="15"/>
        <v/>
      </c>
      <c r="AU90" s="197" t="str">
        <f t="shared" ca="1" si="15"/>
        <v/>
      </c>
      <c r="AV90" s="197" t="str">
        <f t="shared" ca="1" si="15"/>
        <v/>
      </c>
      <c r="AW90" s="197" t="str">
        <f t="shared" ca="1" si="15"/>
        <v/>
      </c>
    </row>
    <row r="91" spans="1:49">
      <c r="A91" s="269">
        <v>32</v>
      </c>
      <c r="B91" s="4" t="str">
        <f t="shared" si="3"/>
        <v>F</v>
      </c>
      <c r="C91">
        <f t="shared" ca="1" si="5"/>
        <v>28</v>
      </c>
      <c r="D91" s="197" t="str">
        <f t="shared" ca="1" si="15"/>
        <v>x</v>
      </c>
      <c r="E91" s="197" t="str">
        <f t="shared" ca="1" si="15"/>
        <v>x</v>
      </c>
      <c r="F91" s="197" t="str">
        <f t="shared" ca="1" si="15"/>
        <v>x</v>
      </c>
      <c r="G91" s="197" t="str">
        <f t="shared" ca="1" si="15"/>
        <v>x</v>
      </c>
      <c r="H91" s="197" t="str">
        <f t="shared" ca="1" si="15"/>
        <v>x</v>
      </c>
      <c r="I91" s="197" t="str">
        <f t="shared" ca="1" si="15"/>
        <v>x</v>
      </c>
      <c r="J91" s="197" t="str">
        <f t="shared" ca="1" si="15"/>
        <v>x</v>
      </c>
      <c r="K91" s="197" t="str">
        <f t="shared" ca="1" si="15"/>
        <v>x</v>
      </c>
      <c r="L91" s="197" t="str">
        <f t="shared" ca="1" si="15"/>
        <v>x</v>
      </c>
      <c r="M91" s="197" t="str">
        <f t="shared" ca="1" si="15"/>
        <v>x</v>
      </c>
      <c r="N91" s="197" t="str">
        <f t="shared" ca="1" si="15"/>
        <v>x</v>
      </c>
      <c r="O91" s="197" t="str">
        <f t="shared" ca="1" si="15"/>
        <v>x</v>
      </c>
      <c r="P91" s="197" t="str">
        <f t="shared" ca="1" si="15"/>
        <v>x</v>
      </c>
      <c r="Q91" s="197" t="str">
        <f t="shared" ca="1" si="15"/>
        <v>x</v>
      </c>
      <c r="R91" s="197" t="str">
        <f t="shared" ca="1" si="15"/>
        <v>x</v>
      </c>
      <c r="S91" s="197" t="str">
        <f t="shared" ca="1" si="15"/>
        <v>x</v>
      </c>
      <c r="T91" s="197" t="str">
        <f t="shared" ca="1" si="15"/>
        <v>x</v>
      </c>
      <c r="U91" s="197" t="str">
        <f t="shared" ca="1" si="15"/>
        <v>x</v>
      </c>
      <c r="V91" s="197" t="str">
        <f t="shared" ca="1" si="15"/>
        <v>x</v>
      </c>
      <c r="W91" s="197" t="str">
        <f t="shared" ca="1" si="15"/>
        <v>x</v>
      </c>
      <c r="X91" s="197" t="str">
        <f t="shared" ca="1" si="15"/>
        <v>x</v>
      </c>
      <c r="Y91" s="197" t="str">
        <f t="shared" ca="1" si="15"/>
        <v>x</v>
      </c>
      <c r="Z91" s="197" t="str">
        <f t="shared" ca="1" si="15"/>
        <v>x</v>
      </c>
      <c r="AA91" s="197" t="str">
        <f t="shared" ca="1" si="15"/>
        <v>x</v>
      </c>
      <c r="AB91" s="197" t="str">
        <f t="shared" ca="1" si="15"/>
        <v>x</v>
      </c>
      <c r="AC91" s="197" t="str">
        <f t="shared" ca="1" si="15"/>
        <v>x</v>
      </c>
      <c r="AD91" s="197" t="str">
        <f t="shared" ca="1" si="15"/>
        <v>x</v>
      </c>
      <c r="AE91" s="197" t="str">
        <f t="shared" ca="1" si="15"/>
        <v>x</v>
      </c>
      <c r="AF91" s="197" t="str">
        <f t="shared" ca="1" si="15"/>
        <v/>
      </c>
      <c r="AG91" s="197" t="str">
        <f t="shared" ca="1" si="15"/>
        <v/>
      </c>
      <c r="AH91" s="197" t="str">
        <f t="shared" ca="1" si="15"/>
        <v/>
      </c>
      <c r="AI91" s="197" t="str">
        <f t="shared" ca="1" si="15"/>
        <v/>
      </c>
      <c r="AJ91" s="197" t="str">
        <f t="shared" ca="1" si="15"/>
        <v/>
      </c>
      <c r="AK91" s="197" t="str">
        <f t="shared" ca="1" si="15"/>
        <v/>
      </c>
      <c r="AL91" s="197" t="str">
        <f t="shared" ca="1" si="15"/>
        <v/>
      </c>
      <c r="AM91" s="197" t="str">
        <f t="shared" ca="1" si="15"/>
        <v/>
      </c>
      <c r="AN91" s="197" t="str">
        <f t="shared" ca="1" si="15"/>
        <v/>
      </c>
      <c r="AO91" s="197" t="str">
        <f t="shared" ca="1" si="15"/>
        <v/>
      </c>
      <c r="AP91" s="197" t="str">
        <f t="shared" ca="1" si="15"/>
        <v/>
      </c>
      <c r="AQ91" s="197" t="str">
        <f t="shared" ca="1" si="15"/>
        <v/>
      </c>
      <c r="AR91" s="197" t="str">
        <f t="shared" ca="1" si="15"/>
        <v/>
      </c>
      <c r="AS91" s="197" t="str">
        <f t="shared" ca="1" si="15"/>
        <v/>
      </c>
      <c r="AT91" s="197" t="str">
        <f t="shared" ca="1" si="15"/>
        <v/>
      </c>
      <c r="AU91" s="197" t="str">
        <f t="shared" ca="1" si="15"/>
        <v/>
      </c>
      <c r="AV91" s="197" t="str">
        <f t="shared" ca="1" si="15"/>
        <v/>
      </c>
      <c r="AW91" s="197" t="str">
        <f t="shared" ca="1" si="15"/>
        <v/>
      </c>
    </row>
    <row r="92" spans="1:49">
      <c r="A92" s="269">
        <v>33</v>
      </c>
      <c r="B92" s="4" t="str">
        <f t="shared" si="3"/>
        <v>G</v>
      </c>
      <c r="C92">
        <f t="shared" ca="1" si="5"/>
        <v>17</v>
      </c>
      <c r="D92" s="197" t="str">
        <f t="shared" ca="1" si="15"/>
        <v>x</v>
      </c>
      <c r="E92" s="197" t="str">
        <f t="shared" ca="1" si="15"/>
        <v>x</v>
      </c>
      <c r="F92" s="197" t="str">
        <f t="shared" ca="1" si="15"/>
        <v>x</v>
      </c>
      <c r="G92" s="197" t="str">
        <f t="shared" ca="1" si="15"/>
        <v>x</v>
      </c>
      <c r="H92" s="197" t="str">
        <f t="shared" ca="1" si="15"/>
        <v>x</v>
      </c>
      <c r="I92" s="197" t="str">
        <f t="shared" ca="1" si="15"/>
        <v>x</v>
      </c>
      <c r="J92" s="197" t="str">
        <f t="shared" ca="1" si="15"/>
        <v>x</v>
      </c>
      <c r="K92" s="197" t="str">
        <f t="shared" ca="1" si="15"/>
        <v>x</v>
      </c>
      <c r="L92" s="197" t="str">
        <f t="shared" ca="1" si="15"/>
        <v>x</v>
      </c>
      <c r="M92" s="197" t="str">
        <f t="shared" ca="1" si="15"/>
        <v>x</v>
      </c>
      <c r="N92" s="197" t="str">
        <f t="shared" ca="1" si="15"/>
        <v>x</v>
      </c>
      <c r="O92" s="197" t="str">
        <f t="shared" ca="1" si="15"/>
        <v>x</v>
      </c>
      <c r="P92" s="197" t="str">
        <f t="shared" ca="1" si="15"/>
        <v>x</v>
      </c>
      <c r="Q92" s="197" t="str">
        <f t="shared" ca="1" si="15"/>
        <v>x</v>
      </c>
      <c r="R92" s="197" t="str">
        <f t="shared" ca="1" si="15"/>
        <v>x</v>
      </c>
      <c r="S92" s="197" t="str">
        <f t="shared" ca="1" si="15"/>
        <v>x</v>
      </c>
      <c r="T92" s="197" t="str">
        <f t="shared" ca="1" si="15"/>
        <v>x</v>
      </c>
      <c r="U92" s="197" t="str">
        <f t="shared" ca="1" si="15"/>
        <v/>
      </c>
      <c r="V92" s="197" t="str">
        <f t="shared" ca="1" si="15"/>
        <v/>
      </c>
      <c r="W92" s="197" t="str">
        <f t="shared" ca="1" si="15"/>
        <v/>
      </c>
      <c r="X92" s="197" t="str">
        <f t="shared" ca="1" si="15"/>
        <v/>
      </c>
      <c r="Y92" s="197" t="str">
        <f t="shared" ca="1" si="15"/>
        <v/>
      </c>
      <c r="Z92" s="197" t="str">
        <f t="shared" ca="1" si="15"/>
        <v/>
      </c>
      <c r="AA92" s="197" t="str">
        <f t="shared" ca="1" si="15"/>
        <v/>
      </c>
      <c r="AB92" s="197" t="str">
        <f t="shared" ca="1" si="15"/>
        <v/>
      </c>
      <c r="AC92" s="197" t="str">
        <f t="shared" ca="1" si="15"/>
        <v/>
      </c>
      <c r="AD92" s="197" t="str">
        <f t="shared" ca="1" si="15"/>
        <v/>
      </c>
      <c r="AE92" s="197" t="str">
        <f t="shared" ca="1" si="15"/>
        <v/>
      </c>
      <c r="AF92" s="197" t="str">
        <f t="shared" ca="1" si="15"/>
        <v/>
      </c>
      <c r="AG92" s="197" t="str">
        <f t="shared" ca="1" si="15"/>
        <v/>
      </c>
      <c r="AH92" s="197" t="str">
        <f t="shared" ca="1" si="15"/>
        <v/>
      </c>
      <c r="AI92" s="197" t="str">
        <f t="shared" ca="1" si="15"/>
        <v/>
      </c>
      <c r="AJ92" s="197" t="str">
        <f t="shared" ca="1" si="15"/>
        <v/>
      </c>
      <c r="AK92" s="197" t="str">
        <f t="shared" ca="1" si="15"/>
        <v/>
      </c>
      <c r="AL92" s="197" t="str">
        <f t="shared" ca="1" si="15"/>
        <v/>
      </c>
      <c r="AM92" s="197" t="str">
        <f t="shared" ca="1" si="15"/>
        <v/>
      </c>
      <c r="AN92" s="197" t="str">
        <f t="shared" ca="1" si="15"/>
        <v/>
      </c>
      <c r="AO92" s="197" t="str">
        <f t="shared" ca="1" si="15"/>
        <v/>
      </c>
      <c r="AP92" s="197" t="str">
        <f t="shared" ca="1" si="15"/>
        <v/>
      </c>
      <c r="AQ92" s="197" t="str">
        <f t="shared" ca="1" si="15"/>
        <v/>
      </c>
      <c r="AR92" s="197" t="str">
        <f t="shared" ca="1" si="15"/>
        <v/>
      </c>
      <c r="AS92" s="197" t="str">
        <f t="shared" ca="1" si="15"/>
        <v/>
      </c>
      <c r="AT92" s="197" t="str">
        <f t="shared" ca="1" si="15"/>
        <v/>
      </c>
      <c r="AU92" s="197" t="str">
        <f t="shared" ca="1" si="15"/>
        <v/>
      </c>
      <c r="AV92" s="197" t="str">
        <f t="shared" ca="1" si="15"/>
        <v/>
      </c>
      <c r="AW92" s="197" t="str">
        <f t="shared" ca="1" si="15"/>
        <v/>
      </c>
    </row>
    <row r="93" spans="1:49">
      <c r="A93" s="269">
        <v>34</v>
      </c>
      <c r="B93" s="4" t="str">
        <f t="shared" si="3"/>
        <v>H</v>
      </c>
      <c r="C93">
        <f t="shared" ca="1" si="5"/>
        <v>27</v>
      </c>
      <c r="D93" s="197" t="str">
        <f t="shared" ca="1" si="15"/>
        <v>x</v>
      </c>
      <c r="E93" s="197" t="str">
        <f t="shared" ca="1" si="15"/>
        <v>x</v>
      </c>
      <c r="F93" s="197" t="str">
        <f t="shared" ca="1" si="15"/>
        <v>x</v>
      </c>
      <c r="G93" s="197" t="str">
        <f t="shared" ca="1" si="15"/>
        <v>x</v>
      </c>
      <c r="H93" s="197" t="str">
        <f t="shared" ca="1" si="15"/>
        <v>x</v>
      </c>
      <c r="I93" s="197" t="str">
        <f t="shared" ca="1" si="15"/>
        <v>x</v>
      </c>
      <c r="J93" s="197" t="str">
        <f t="shared" ca="1" si="15"/>
        <v>x</v>
      </c>
      <c r="K93" s="197" t="str">
        <f t="shared" ca="1" si="15"/>
        <v>x</v>
      </c>
      <c r="L93" s="197" t="str">
        <f t="shared" ca="1" si="15"/>
        <v>x</v>
      </c>
      <c r="M93" s="197" t="str">
        <f t="shared" ca="1" si="15"/>
        <v>x</v>
      </c>
      <c r="N93" s="197" t="str">
        <f t="shared" ca="1" si="15"/>
        <v>x</v>
      </c>
      <c r="O93" s="197" t="str">
        <f t="shared" ca="1" si="15"/>
        <v>x</v>
      </c>
      <c r="P93" s="197" t="str">
        <f t="shared" ca="1" si="15"/>
        <v>x</v>
      </c>
      <c r="Q93" s="197" t="str">
        <f t="shared" ca="1" si="15"/>
        <v>x</v>
      </c>
      <c r="R93" s="197" t="str">
        <f t="shared" ca="1" si="15"/>
        <v>x</v>
      </c>
      <c r="S93" s="197" t="str">
        <f t="shared" ca="1" si="15"/>
        <v>x</v>
      </c>
      <c r="T93" s="197" t="str">
        <f t="shared" ca="1" si="15"/>
        <v>x</v>
      </c>
      <c r="U93" s="197" t="str">
        <f t="shared" ca="1" si="15"/>
        <v>x</v>
      </c>
      <c r="V93" s="197" t="str">
        <f t="shared" ca="1" si="15"/>
        <v>x</v>
      </c>
      <c r="W93" s="197" t="str">
        <f t="shared" ca="1" si="15"/>
        <v>x</v>
      </c>
      <c r="X93" s="197" t="str">
        <f t="shared" ca="1" si="15"/>
        <v>x</v>
      </c>
      <c r="Y93" s="197" t="str">
        <f t="shared" ca="1" si="15"/>
        <v>x</v>
      </c>
      <c r="Z93" s="197" t="str">
        <f t="shared" ca="1" si="15"/>
        <v>x</v>
      </c>
      <c r="AA93" s="197" t="str">
        <f t="shared" ca="1" si="15"/>
        <v>x</v>
      </c>
      <c r="AB93" s="197" t="str">
        <f t="shared" ca="1" si="15"/>
        <v>x</v>
      </c>
      <c r="AC93" s="197" t="str">
        <f t="shared" ca="1" si="15"/>
        <v>x</v>
      </c>
      <c r="AD93" s="197" t="str">
        <f t="shared" ca="1" si="15"/>
        <v>x</v>
      </c>
      <c r="AE93" s="197" t="str">
        <f t="shared" ca="1" si="15"/>
        <v/>
      </c>
      <c r="AF93" s="197" t="str">
        <f t="shared" ca="1" si="15"/>
        <v/>
      </c>
      <c r="AG93" s="197" t="str">
        <f t="shared" ca="1" si="15"/>
        <v/>
      </c>
      <c r="AH93" s="197" t="str">
        <f t="shared" ca="1" si="15"/>
        <v/>
      </c>
      <c r="AI93" s="197" t="str">
        <f t="shared" ca="1" si="15"/>
        <v/>
      </c>
      <c r="AJ93" s="197" t="str">
        <f t="shared" ca="1" si="15"/>
        <v/>
      </c>
      <c r="AK93" s="197" t="str">
        <f t="shared" ca="1" si="15"/>
        <v/>
      </c>
      <c r="AL93" s="197" t="str">
        <f t="shared" ca="1" si="15"/>
        <v/>
      </c>
      <c r="AM93" s="197" t="str">
        <f t="shared" ca="1" si="15"/>
        <v/>
      </c>
      <c r="AN93" s="197" t="str">
        <f t="shared" ca="1" si="15"/>
        <v/>
      </c>
      <c r="AO93" s="197" t="str">
        <f t="shared" ca="1" si="15"/>
        <v/>
      </c>
      <c r="AP93" s="197" t="str">
        <f t="shared" ca="1" si="15"/>
        <v/>
      </c>
      <c r="AQ93" s="197" t="str">
        <f t="shared" ca="1" si="15"/>
        <v/>
      </c>
      <c r="AR93" s="197" t="str">
        <f t="shared" ca="1" si="15"/>
        <v/>
      </c>
      <c r="AS93" s="197" t="str">
        <f t="shared" ca="1" si="15"/>
        <v/>
      </c>
      <c r="AT93" s="197" t="str">
        <f t="shared" ca="1" si="15"/>
        <v/>
      </c>
      <c r="AU93" s="197" t="str">
        <f t="shared" ca="1" si="15"/>
        <v/>
      </c>
      <c r="AV93" s="197" t="str">
        <f t="shared" ca="1" si="15"/>
        <v/>
      </c>
      <c r="AW93" s="197" t="str">
        <f t="shared" ca="1" si="15"/>
        <v/>
      </c>
    </row>
    <row r="94" spans="1:49">
      <c r="A94" s="269">
        <v>35</v>
      </c>
      <c r="B94" s="4" t="str">
        <f t="shared" si="3"/>
        <v>I</v>
      </c>
      <c r="C94">
        <f t="shared" ca="1" si="5"/>
        <v>29</v>
      </c>
      <c r="D94" s="197" t="str">
        <f t="shared" ca="1" si="15"/>
        <v>x</v>
      </c>
      <c r="E94" s="197" t="str">
        <f t="shared" ca="1" si="15"/>
        <v>x</v>
      </c>
      <c r="F94" s="197" t="str">
        <f t="shared" ca="1" si="15"/>
        <v>x</v>
      </c>
      <c r="G94" s="197" t="str">
        <f t="shared" ca="1" si="15"/>
        <v>x</v>
      </c>
      <c r="H94" s="197" t="str">
        <f t="shared" ca="1" si="15"/>
        <v>x</v>
      </c>
      <c r="I94" s="197" t="str">
        <f t="shared" ca="1" si="15"/>
        <v>x</v>
      </c>
      <c r="J94" s="197" t="str">
        <f t="shared" ca="1" si="15"/>
        <v>x</v>
      </c>
      <c r="K94" s="197" t="str">
        <f t="shared" ca="1" si="15"/>
        <v>x</v>
      </c>
      <c r="L94" s="197" t="str">
        <f t="shared" ca="1" si="15"/>
        <v>x</v>
      </c>
      <c r="M94" s="197" t="str">
        <f t="shared" ca="1" si="15"/>
        <v>x</v>
      </c>
      <c r="N94" s="197" t="str">
        <f t="shared" ca="1" si="15"/>
        <v>x</v>
      </c>
      <c r="O94" s="197" t="str">
        <f t="shared" ca="1" si="15"/>
        <v>x</v>
      </c>
      <c r="P94" s="197" t="str">
        <f t="shared" ca="1" si="15"/>
        <v>x</v>
      </c>
      <c r="Q94" s="197" t="str">
        <f t="shared" ca="1" si="15"/>
        <v>x</v>
      </c>
      <c r="R94" s="197" t="str">
        <f t="shared" ca="1" si="15"/>
        <v>x</v>
      </c>
      <c r="S94" s="197" t="str">
        <f t="shared" ca="1" si="15"/>
        <v>x</v>
      </c>
      <c r="T94" s="197" t="str">
        <f t="shared" ca="1" si="15"/>
        <v>x</v>
      </c>
      <c r="U94" s="197" t="str">
        <f t="shared" ca="1" si="15"/>
        <v>x</v>
      </c>
      <c r="V94" s="197" t="str">
        <f t="shared" ca="1" si="15"/>
        <v>x</v>
      </c>
      <c r="W94" s="197" t="str">
        <f t="shared" ca="1" si="15"/>
        <v>x</v>
      </c>
      <c r="X94" s="197" t="str">
        <f t="shared" ca="1" si="15"/>
        <v>x</v>
      </c>
      <c r="Y94" s="197" t="str">
        <f t="shared" ca="1" si="15"/>
        <v>x</v>
      </c>
      <c r="Z94" s="197" t="str">
        <f t="shared" ca="1" si="15"/>
        <v>x</v>
      </c>
      <c r="AA94" s="197" t="str">
        <f t="shared" ca="1" si="15"/>
        <v>x</v>
      </c>
      <c r="AB94" s="197" t="str">
        <f t="shared" ca="1" si="15"/>
        <v>x</v>
      </c>
      <c r="AC94" s="197" t="str">
        <f t="shared" ca="1" si="15"/>
        <v>x</v>
      </c>
      <c r="AD94" s="197" t="str">
        <f t="shared" ca="1" si="15"/>
        <v>x</v>
      </c>
      <c r="AE94" s="197" t="str">
        <f t="shared" ca="1" si="15"/>
        <v>x</v>
      </c>
      <c r="AF94" s="197" t="str">
        <f t="shared" ca="1" si="15"/>
        <v>x</v>
      </c>
      <c r="AG94" s="197" t="str">
        <f t="shared" ca="1" si="15"/>
        <v/>
      </c>
      <c r="AH94" s="197" t="str">
        <f t="shared" ca="1" si="15"/>
        <v/>
      </c>
      <c r="AI94" s="197" t="str">
        <f t="shared" ca="1" si="15"/>
        <v/>
      </c>
      <c r="AJ94" s="197" t="str">
        <f t="shared" ca="1" si="15"/>
        <v/>
      </c>
      <c r="AK94" s="197" t="str">
        <f t="shared" ca="1" si="15"/>
        <v/>
      </c>
      <c r="AL94" s="197" t="str">
        <f t="shared" ca="1" si="15"/>
        <v/>
      </c>
      <c r="AM94" s="197" t="str">
        <f t="shared" ca="1" si="15"/>
        <v/>
      </c>
      <c r="AN94" s="197" t="str">
        <f t="shared" ca="1" si="15"/>
        <v/>
      </c>
      <c r="AO94" s="197" t="str">
        <f t="shared" ca="1" si="15"/>
        <v/>
      </c>
      <c r="AP94" s="197" t="str">
        <f t="shared" ca="1" si="15"/>
        <v/>
      </c>
      <c r="AQ94" s="197" t="str">
        <f t="shared" ca="1" si="15"/>
        <v/>
      </c>
      <c r="AR94" s="197" t="str">
        <f t="shared" ca="1" si="15"/>
        <v/>
      </c>
      <c r="AS94" s="197" t="str">
        <f t="shared" ca="1" si="15"/>
        <v/>
      </c>
      <c r="AT94" s="197" t="str">
        <f t="shared" ca="1" si="15"/>
        <v/>
      </c>
      <c r="AU94" s="197" t="str">
        <f t="shared" ca="1" si="15"/>
        <v/>
      </c>
      <c r="AV94" s="197" t="str">
        <f t="shared" ca="1" si="15"/>
        <v/>
      </c>
      <c r="AW94" s="197" t="str">
        <f t="shared" ca="1" si="15"/>
        <v/>
      </c>
    </row>
    <row r="95" spans="1:49">
      <c r="A95" s="269">
        <v>36</v>
      </c>
      <c r="B95" s="4" t="str">
        <f t="shared" si="3"/>
        <v>J</v>
      </c>
      <c r="C95">
        <f t="shared" ca="1" si="5"/>
        <v>20</v>
      </c>
      <c r="D95" s="197" t="str">
        <f t="shared" ca="1" si="15"/>
        <v>x</v>
      </c>
      <c r="E95" s="197" t="str">
        <f t="shared" ca="1" si="15"/>
        <v>x</v>
      </c>
      <c r="F95" s="197" t="str">
        <f t="shared" ca="1" si="15"/>
        <v>x</v>
      </c>
      <c r="G95" s="197" t="str">
        <f t="shared" ca="1" si="15"/>
        <v>x</v>
      </c>
      <c r="H95" s="197" t="str">
        <f t="shared" ca="1" si="15"/>
        <v>x</v>
      </c>
      <c r="I95" s="197" t="str">
        <f t="shared" ca="1" si="15"/>
        <v>x</v>
      </c>
      <c r="J95" s="197" t="str">
        <f t="shared" ca="1" si="15"/>
        <v>x</v>
      </c>
      <c r="K95" s="197" t="str">
        <f t="shared" ca="1" si="15"/>
        <v>x</v>
      </c>
      <c r="L95" s="197" t="str">
        <f t="shared" ca="1" si="15"/>
        <v>x</v>
      </c>
      <c r="M95" s="197" t="str">
        <f t="shared" ca="1" si="15"/>
        <v>x</v>
      </c>
      <c r="N95" s="197" t="str">
        <f t="shared" ca="1" si="15"/>
        <v>x</v>
      </c>
      <c r="O95" s="197" t="str">
        <f t="shared" ca="1" si="15"/>
        <v>x</v>
      </c>
      <c r="P95" s="197" t="str">
        <f t="shared" ca="1" si="15"/>
        <v>x</v>
      </c>
      <c r="Q95" s="197" t="str">
        <f t="shared" ca="1" si="15"/>
        <v>x</v>
      </c>
      <c r="R95" s="197" t="str">
        <f t="shared" ca="1" si="15"/>
        <v>x</v>
      </c>
      <c r="S95" s="197" t="str">
        <f t="shared" ca="1" si="15"/>
        <v>x</v>
      </c>
      <c r="T95" s="197" t="str">
        <f t="shared" ca="1" si="15"/>
        <v>x</v>
      </c>
      <c r="U95" s="197" t="str">
        <f t="shared" ca="1" si="15"/>
        <v>x</v>
      </c>
      <c r="V95" s="197" t="str">
        <f t="shared" ca="1" si="15"/>
        <v>x</v>
      </c>
      <c r="W95" s="197" t="str">
        <f t="shared" ca="1" si="15"/>
        <v>x</v>
      </c>
      <c r="X95" s="197" t="str">
        <f t="shared" ca="1" si="15"/>
        <v/>
      </c>
      <c r="Y95" s="197" t="str">
        <f t="shared" ca="1" si="15"/>
        <v/>
      </c>
      <c r="Z95" s="197" t="str">
        <f t="shared" ca="1" si="15"/>
        <v/>
      </c>
      <c r="AA95" s="197" t="str">
        <f t="shared" ca="1" si="15"/>
        <v/>
      </c>
      <c r="AB95" s="197" t="str">
        <f t="shared" ca="1" si="15"/>
        <v/>
      </c>
      <c r="AC95" s="197" t="str">
        <f t="shared" ref="AC95:AW95" ca="1" si="16">IF(AC$59&lt;=$E42,"x","")</f>
        <v/>
      </c>
      <c r="AD95" s="197" t="str">
        <f t="shared" ca="1" si="16"/>
        <v/>
      </c>
      <c r="AE95" s="197" t="str">
        <f t="shared" ca="1" si="16"/>
        <v/>
      </c>
      <c r="AF95" s="197" t="str">
        <f t="shared" ca="1" si="16"/>
        <v/>
      </c>
      <c r="AG95" s="197" t="str">
        <f t="shared" ca="1" si="16"/>
        <v/>
      </c>
      <c r="AH95" s="197" t="str">
        <f t="shared" ca="1" si="16"/>
        <v/>
      </c>
      <c r="AI95" s="197" t="str">
        <f t="shared" ca="1" si="16"/>
        <v/>
      </c>
      <c r="AJ95" s="197" t="str">
        <f t="shared" ca="1" si="16"/>
        <v/>
      </c>
      <c r="AK95" s="197" t="str">
        <f t="shared" ca="1" si="16"/>
        <v/>
      </c>
      <c r="AL95" s="197" t="str">
        <f t="shared" ca="1" si="16"/>
        <v/>
      </c>
      <c r="AM95" s="197" t="str">
        <f t="shared" ca="1" si="16"/>
        <v/>
      </c>
      <c r="AN95" s="197" t="str">
        <f t="shared" ca="1" si="16"/>
        <v/>
      </c>
      <c r="AO95" s="197" t="str">
        <f t="shared" ca="1" si="16"/>
        <v/>
      </c>
      <c r="AP95" s="197" t="str">
        <f t="shared" ca="1" si="16"/>
        <v/>
      </c>
      <c r="AQ95" s="197" t="str">
        <f t="shared" ca="1" si="16"/>
        <v/>
      </c>
      <c r="AR95" s="197" t="str">
        <f t="shared" ca="1" si="16"/>
        <v/>
      </c>
      <c r="AS95" s="197" t="str">
        <f t="shared" ca="1" si="16"/>
        <v/>
      </c>
      <c r="AT95" s="197" t="str">
        <f t="shared" ca="1" si="16"/>
        <v/>
      </c>
      <c r="AU95" s="197" t="str">
        <f t="shared" ca="1" si="16"/>
        <v/>
      </c>
      <c r="AV95" s="197" t="str">
        <f t="shared" ca="1" si="16"/>
        <v/>
      </c>
      <c r="AW95" s="197" t="str">
        <f t="shared" ca="1" si="16"/>
        <v/>
      </c>
    </row>
    <row r="96" spans="1:49">
      <c r="A96" s="269">
        <v>37</v>
      </c>
      <c r="B96" s="4" t="str">
        <f t="shared" si="3"/>
        <v>K</v>
      </c>
      <c r="C96">
        <f t="shared" ca="1" si="5"/>
        <v>29</v>
      </c>
      <c r="D96" s="197" t="str">
        <f t="shared" ref="D96:AW101" ca="1" si="17">IF(D$59&lt;=$E43,"x","")</f>
        <v>x</v>
      </c>
      <c r="E96" s="197" t="str">
        <f t="shared" ca="1" si="17"/>
        <v>x</v>
      </c>
      <c r="F96" s="197" t="str">
        <f t="shared" ca="1" si="17"/>
        <v>x</v>
      </c>
      <c r="G96" s="197" t="str">
        <f t="shared" ca="1" si="17"/>
        <v>x</v>
      </c>
      <c r="H96" s="197" t="str">
        <f t="shared" ca="1" si="17"/>
        <v>x</v>
      </c>
      <c r="I96" s="197" t="str">
        <f t="shared" ca="1" si="17"/>
        <v>x</v>
      </c>
      <c r="J96" s="197" t="str">
        <f t="shared" ca="1" si="17"/>
        <v>x</v>
      </c>
      <c r="K96" s="197" t="str">
        <f t="shared" ca="1" si="17"/>
        <v>x</v>
      </c>
      <c r="L96" s="197" t="str">
        <f t="shared" ca="1" si="17"/>
        <v>x</v>
      </c>
      <c r="M96" s="197" t="str">
        <f t="shared" ca="1" si="17"/>
        <v>x</v>
      </c>
      <c r="N96" s="197" t="str">
        <f t="shared" ca="1" si="17"/>
        <v>x</v>
      </c>
      <c r="O96" s="197" t="str">
        <f t="shared" ca="1" si="17"/>
        <v>x</v>
      </c>
      <c r="P96" s="197" t="str">
        <f t="shared" ca="1" si="17"/>
        <v>x</v>
      </c>
      <c r="Q96" s="197" t="str">
        <f t="shared" ca="1" si="17"/>
        <v>x</v>
      </c>
      <c r="R96" s="197" t="str">
        <f t="shared" ca="1" si="17"/>
        <v>x</v>
      </c>
      <c r="S96" s="197" t="str">
        <f t="shared" ca="1" si="17"/>
        <v>x</v>
      </c>
      <c r="T96" s="197" t="str">
        <f t="shared" ca="1" si="17"/>
        <v>x</v>
      </c>
      <c r="U96" s="197" t="str">
        <f t="shared" ca="1" si="17"/>
        <v>x</v>
      </c>
      <c r="V96" s="197" t="str">
        <f t="shared" ca="1" si="17"/>
        <v>x</v>
      </c>
      <c r="W96" s="197" t="str">
        <f t="shared" ca="1" si="17"/>
        <v>x</v>
      </c>
      <c r="X96" s="197" t="str">
        <f t="shared" ca="1" si="17"/>
        <v>x</v>
      </c>
      <c r="Y96" s="197" t="str">
        <f t="shared" ca="1" si="17"/>
        <v>x</v>
      </c>
      <c r="Z96" s="197" t="str">
        <f t="shared" ca="1" si="17"/>
        <v>x</v>
      </c>
      <c r="AA96" s="197" t="str">
        <f t="shared" ca="1" si="17"/>
        <v>x</v>
      </c>
      <c r="AB96" s="197" t="str">
        <f t="shared" ca="1" si="17"/>
        <v>x</v>
      </c>
      <c r="AC96" s="197" t="str">
        <f t="shared" ca="1" si="17"/>
        <v>x</v>
      </c>
      <c r="AD96" s="197" t="str">
        <f t="shared" ca="1" si="17"/>
        <v>x</v>
      </c>
      <c r="AE96" s="197" t="str">
        <f t="shared" ca="1" si="17"/>
        <v>x</v>
      </c>
      <c r="AF96" s="197" t="str">
        <f t="shared" ca="1" si="17"/>
        <v>x</v>
      </c>
      <c r="AG96" s="197" t="str">
        <f t="shared" ca="1" si="17"/>
        <v/>
      </c>
      <c r="AH96" s="197" t="str">
        <f t="shared" ca="1" si="17"/>
        <v/>
      </c>
      <c r="AI96" s="197" t="str">
        <f t="shared" ca="1" si="17"/>
        <v/>
      </c>
      <c r="AJ96" s="197" t="str">
        <f t="shared" ca="1" si="17"/>
        <v/>
      </c>
      <c r="AK96" s="197" t="str">
        <f t="shared" ca="1" si="17"/>
        <v/>
      </c>
      <c r="AL96" s="197" t="str">
        <f t="shared" ca="1" si="17"/>
        <v/>
      </c>
      <c r="AM96" s="197" t="str">
        <f t="shared" ca="1" si="17"/>
        <v/>
      </c>
      <c r="AN96" s="197" t="str">
        <f t="shared" ca="1" si="17"/>
        <v/>
      </c>
      <c r="AO96" s="197" t="str">
        <f t="shared" ca="1" si="17"/>
        <v/>
      </c>
      <c r="AP96" s="197" t="str">
        <f t="shared" ca="1" si="17"/>
        <v/>
      </c>
      <c r="AQ96" s="197" t="str">
        <f t="shared" ca="1" si="17"/>
        <v/>
      </c>
      <c r="AR96" s="197" t="str">
        <f t="shared" ca="1" si="17"/>
        <v/>
      </c>
      <c r="AS96" s="197" t="str">
        <f t="shared" ca="1" si="17"/>
        <v/>
      </c>
      <c r="AT96" s="197" t="str">
        <f t="shared" ca="1" si="17"/>
        <v/>
      </c>
      <c r="AU96" s="197" t="str">
        <f t="shared" ca="1" si="17"/>
        <v/>
      </c>
      <c r="AV96" s="197" t="str">
        <f t="shared" ca="1" si="17"/>
        <v/>
      </c>
      <c r="AW96" s="197" t="str">
        <f t="shared" ca="1" si="17"/>
        <v/>
      </c>
    </row>
    <row r="97" spans="1:50">
      <c r="A97" s="269">
        <v>38</v>
      </c>
      <c r="B97" s="4" t="str">
        <f t="shared" si="3"/>
        <v>L</v>
      </c>
      <c r="C97">
        <f t="shared" ca="1" si="5"/>
        <v>17</v>
      </c>
      <c r="D97" s="197" t="str">
        <f t="shared" ca="1" si="17"/>
        <v>x</v>
      </c>
      <c r="E97" s="197" t="str">
        <f t="shared" ca="1" si="17"/>
        <v>x</v>
      </c>
      <c r="F97" s="197" t="str">
        <f t="shared" ca="1" si="17"/>
        <v>x</v>
      </c>
      <c r="G97" s="197" t="str">
        <f t="shared" ca="1" si="17"/>
        <v>x</v>
      </c>
      <c r="H97" s="197" t="str">
        <f t="shared" ca="1" si="17"/>
        <v>x</v>
      </c>
      <c r="I97" s="197" t="str">
        <f t="shared" ca="1" si="17"/>
        <v>x</v>
      </c>
      <c r="J97" s="197" t="str">
        <f t="shared" ca="1" si="17"/>
        <v>x</v>
      </c>
      <c r="K97" s="197" t="str">
        <f t="shared" ca="1" si="17"/>
        <v>x</v>
      </c>
      <c r="L97" s="197" t="str">
        <f t="shared" ca="1" si="17"/>
        <v>x</v>
      </c>
      <c r="M97" s="197" t="str">
        <f t="shared" ca="1" si="17"/>
        <v>x</v>
      </c>
      <c r="N97" s="197" t="str">
        <f t="shared" ca="1" si="17"/>
        <v>x</v>
      </c>
      <c r="O97" s="197" t="str">
        <f t="shared" ca="1" si="17"/>
        <v>x</v>
      </c>
      <c r="P97" s="197" t="str">
        <f t="shared" ca="1" si="17"/>
        <v>x</v>
      </c>
      <c r="Q97" s="197" t="str">
        <f t="shared" ca="1" si="17"/>
        <v>x</v>
      </c>
      <c r="R97" s="197" t="str">
        <f t="shared" ca="1" si="17"/>
        <v>x</v>
      </c>
      <c r="S97" s="197" t="str">
        <f t="shared" ca="1" si="17"/>
        <v>x</v>
      </c>
      <c r="T97" s="197" t="str">
        <f t="shared" ca="1" si="17"/>
        <v>x</v>
      </c>
      <c r="U97" s="197" t="str">
        <f t="shared" ca="1" si="17"/>
        <v/>
      </c>
      <c r="V97" s="197" t="str">
        <f t="shared" ca="1" si="17"/>
        <v/>
      </c>
      <c r="W97" s="197" t="str">
        <f t="shared" ca="1" si="17"/>
        <v/>
      </c>
      <c r="X97" s="197" t="str">
        <f t="shared" ca="1" si="17"/>
        <v/>
      </c>
      <c r="Y97" s="197" t="str">
        <f t="shared" ca="1" si="17"/>
        <v/>
      </c>
      <c r="Z97" s="197" t="str">
        <f t="shared" ca="1" si="17"/>
        <v/>
      </c>
      <c r="AA97" s="197" t="str">
        <f t="shared" ca="1" si="17"/>
        <v/>
      </c>
      <c r="AB97" s="197" t="str">
        <f t="shared" ca="1" si="17"/>
        <v/>
      </c>
      <c r="AC97" s="197" t="str">
        <f t="shared" ca="1" si="17"/>
        <v/>
      </c>
      <c r="AD97" s="197" t="str">
        <f t="shared" ca="1" si="17"/>
        <v/>
      </c>
      <c r="AE97" s="197" t="str">
        <f t="shared" ca="1" si="17"/>
        <v/>
      </c>
      <c r="AF97" s="197" t="str">
        <f t="shared" ca="1" si="17"/>
        <v/>
      </c>
      <c r="AG97" s="197" t="str">
        <f t="shared" ca="1" si="17"/>
        <v/>
      </c>
      <c r="AH97" s="197" t="str">
        <f t="shared" ca="1" si="17"/>
        <v/>
      </c>
      <c r="AI97" s="197" t="str">
        <f t="shared" ca="1" si="17"/>
        <v/>
      </c>
      <c r="AJ97" s="197" t="str">
        <f t="shared" ca="1" si="17"/>
        <v/>
      </c>
      <c r="AK97" s="197" t="str">
        <f t="shared" ca="1" si="17"/>
        <v/>
      </c>
      <c r="AL97" s="197" t="str">
        <f t="shared" ca="1" si="17"/>
        <v/>
      </c>
      <c r="AM97" s="197" t="str">
        <f t="shared" ca="1" si="17"/>
        <v/>
      </c>
      <c r="AN97" s="197" t="str">
        <f t="shared" ca="1" si="17"/>
        <v/>
      </c>
      <c r="AO97" s="197" t="str">
        <f t="shared" ca="1" si="17"/>
        <v/>
      </c>
      <c r="AP97" s="197" t="str">
        <f t="shared" ca="1" si="17"/>
        <v/>
      </c>
      <c r="AQ97" s="197" t="str">
        <f t="shared" ca="1" si="17"/>
        <v/>
      </c>
      <c r="AR97" s="197" t="str">
        <f t="shared" ca="1" si="17"/>
        <v/>
      </c>
      <c r="AS97" s="197" t="str">
        <f t="shared" ca="1" si="17"/>
        <v/>
      </c>
      <c r="AT97" s="197" t="str">
        <f t="shared" ca="1" si="17"/>
        <v/>
      </c>
      <c r="AU97" s="197" t="str">
        <f t="shared" ca="1" si="17"/>
        <v/>
      </c>
      <c r="AV97" s="197" t="str">
        <f t="shared" ca="1" si="17"/>
        <v/>
      </c>
      <c r="AW97" s="197" t="str">
        <f t="shared" ca="1" si="17"/>
        <v/>
      </c>
    </row>
    <row r="98" spans="1:50">
      <c r="A98" s="269">
        <v>39</v>
      </c>
      <c r="B98" s="4" t="str">
        <f t="shared" si="3"/>
        <v>M</v>
      </c>
      <c r="C98">
        <f t="shared" ca="1" si="5"/>
        <v>5</v>
      </c>
      <c r="D98" s="197" t="str">
        <f t="shared" ca="1" si="17"/>
        <v>x</v>
      </c>
      <c r="E98" s="197" t="str">
        <f t="shared" ca="1" si="17"/>
        <v>x</v>
      </c>
      <c r="F98" s="197" t="str">
        <f t="shared" ca="1" si="17"/>
        <v>x</v>
      </c>
      <c r="G98" s="197" t="str">
        <f t="shared" ca="1" si="17"/>
        <v>x</v>
      </c>
      <c r="H98" s="197" t="str">
        <f t="shared" ca="1" si="17"/>
        <v>x</v>
      </c>
      <c r="I98" s="197" t="str">
        <f t="shared" ca="1" si="17"/>
        <v/>
      </c>
      <c r="J98" s="197" t="str">
        <f t="shared" ca="1" si="17"/>
        <v/>
      </c>
      <c r="K98" s="197" t="str">
        <f t="shared" ca="1" si="17"/>
        <v/>
      </c>
      <c r="L98" s="197" t="str">
        <f t="shared" ca="1" si="17"/>
        <v/>
      </c>
      <c r="M98" s="197" t="str">
        <f t="shared" ca="1" si="17"/>
        <v/>
      </c>
      <c r="N98" s="197" t="str">
        <f t="shared" ca="1" si="17"/>
        <v/>
      </c>
      <c r="O98" s="197" t="str">
        <f t="shared" ca="1" si="17"/>
        <v/>
      </c>
      <c r="P98" s="197" t="str">
        <f t="shared" ca="1" si="17"/>
        <v/>
      </c>
      <c r="Q98" s="197" t="str">
        <f t="shared" ca="1" si="17"/>
        <v/>
      </c>
      <c r="R98" s="197" t="str">
        <f t="shared" ca="1" si="17"/>
        <v/>
      </c>
      <c r="S98" s="197" t="str">
        <f t="shared" ca="1" si="17"/>
        <v/>
      </c>
      <c r="T98" s="197" t="str">
        <f t="shared" ca="1" si="17"/>
        <v/>
      </c>
      <c r="U98" s="197" t="str">
        <f t="shared" ca="1" si="17"/>
        <v/>
      </c>
      <c r="V98" s="197" t="str">
        <f t="shared" ca="1" si="17"/>
        <v/>
      </c>
      <c r="W98" s="197" t="str">
        <f t="shared" ca="1" si="17"/>
        <v/>
      </c>
      <c r="X98" s="197" t="str">
        <f t="shared" ca="1" si="17"/>
        <v/>
      </c>
      <c r="Y98" s="197" t="str">
        <f t="shared" ca="1" si="17"/>
        <v/>
      </c>
      <c r="Z98" s="197" t="str">
        <f t="shared" ca="1" si="17"/>
        <v/>
      </c>
      <c r="AA98" s="197" t="str">
        <f t="shared" ca="1" si="17"/>
        <v/>
      </c>
      <c r="AB98" s="197" t="str">
        <f t="shared" ca="1" si="17"/>
        <v/>
      </c>
      <c r="AC98" s="197" t="str">
        <f t="shared" ca="1" si="17"/>
        <v/>
      </c>
      <c r="AD98" s="197" t="str">
        <f t="shared" ca="1" si="17"/>
        <v/>
      </c>
      <c r="AE98" s="197" t="str">
        <f t="shared" ca="1" si="17"/>
        <v/>
      </c>
      <c r="AF98" s="197" t="str">
        <f t="shared" ca="1" si="17"/>
        <v/>
      </c>
      <c r="AG98" s="197" t="str">
        <f t="shared" ca="1" si="17"/>
        <v/>
      </c>
      <c r="AH98" s="197" t="str">
        <f t="shared" ca="1" si="17"/>
        <v/>
      </c>
      <c r="AI98" s="197" t="str">
        <f t="shared" ca="1" si="17"/>
        <v/>
      </c>
      <c r="AJ98" s="197" t="str">
        <f t="shared" ca="1" si="17"/>
        <v/>
      </c>
      <c r="AK98" s="197" t="str">
        <f t="shared" ca="1" si="17"/>
        <v/>
      </c>
      <c r="AL98" s="197" t="str">
        <f t="shared" ca="1" si="17"/>
        <v/>
      </c>
      <c r="AM98" s="197" t="str">
        <f t="shared" ca="1" si="17"/>
        <v/>
      </c>
      <c r="AN98" s="197" t="str">
        <f t="shared" ca="1" si="17"/>
        <v/>
      </c>
      <c r="AO98" s="197" t="str">
        <f t="shared" ca="1" si="17"/>
        <v/>
      </c>
      <c r="AP98" s="197" t="str">
        <f t="shared" ca="1" si="17"/>
        <v/>
      </c>
      <c r="AQ98" s="197" t="str">
        <f t="shared" ca="1" si="17"/>
        <v/>
      </c>
      <c r="AR98" s="197" t="str">
        <f t="shared" ca="1" si="17"/>
        <v/>
      </c>
      <c r="AS98" s="197" t="str">
        <f t="shared" ca="1" si="17"/>
        <v/>
      </c>
      <c r="AT98" s="197" t="str">
        <f t="shared" ca="1" si="17"/>
        <v/>
      </c>
      <c r="AU98" s="197" t="str">
        <f t="shared" ca="1" si="17"/>
        <v/>
      </c>
      <c r="AV98" s="197" t="str">
        <f t="shared" ca="1" si="17"/>
        <v/>
      </c>
      <c r="AW98" s="197" t="str">
        <f t="shared" ca="1" si="17"/>
        <v/>
      </c>
    </row>
    <row r="99" spans="1:50">
      <c r="A99" s="269">
        <v>40</v>
      </c>
      <c r="B99" s="4" t="str">
        <f t="shared" si="3"/>
        <v>N</v>
      </c>
      <c r="C99">
        <f t="shared" ca="1" si="5"/>
        <v>16</v>
      </c>
      <c r="D99" s="197" t="str">
        <f t="shared" ca="1" si="17"/>
        <v>x</v>
      </c>
      <c r="E99" s="197" t="str">
        <f t="shared" ca="1" si="17"/>
        <v>x</v>
      </c>
      <c r="F99" s="197" t="str">
        <f t="shared" ca="1" si="17"/>
        <v>x</v>
      </c>
      <c r="G99" s="197" t="str">
        <f t="shared" ca="1" si="17"/>
        <v>x</v>
      </c>
      <c r="H99" s="197" t="str">
        <f t="shared" ca="1" si="17"/>
        <v>x</v>
      </c>
      <c r="I99" s="197" t="str">
        <f t="shared" ca="1" si="17"/>
        <v>x</v>
      </c>
      <c r="J99" s="197" t="str">
        <f t="shared" ca="1" si="17"/>
        <v>x</v>
      </c>
      <c r="K99" s="197" t="str">
        <f t="shared" ca="1" si="17"/>
        <v>x</v>
      </c>
      <c r="L99" s="197" t="str">
        <f t="shared" ca="1" si="17"/>
        <v>x</v>
      </c>
      <c r="M99" s="197" t="str">
        <f t="shared" ca="1" si="17"/>
        <v>x</v>
      </c>
      <c r="N99" s="197" t="str">
        <f t="shared" ca="1" si="17"/>
        <v>x</v>
      </c>
      <c r="O99" s="197" t="str">
        <f t="shared" ca="1" si="17"/>
        <v>x</v>
      </c>
      <c r="P99" s="197" t="str">
        <f t="shared" ca="1" si="17"/>
        <v>x</v>
      </c>
      <c r="Q99" s="197" t="str">
        <f t="shared" ca="1" si="17"/>
        <v>x</v>
      </c>
      <c r="R99" s="197" t="str">
        <f t="shared" ca="1" si="17"/>
        <v>x</v>
      </c>
      <c r="S99" s="197" t="str">
        <f t="shared" ca="1" si="17"/>
        <v>x</v>
      </c>
      <c r="T99" s="197" t="str">
        <f t="shared" ca="1" si="17"/>
        <v/>
      </c>
      <c r="U99" s="197" t="str">
        <f t="shared" ca="1" si="17"/>
        <v/>
      </c>
      <c r="V99" s="197" t="str">
        <f t="shared" ca="1" si="17"/>
        <v/>
      </c>
      <c r="W99" s="197" t="str">
        <f t="shared" ca="1" si="17"/>
        <v/>
      </c>
      <c r="X99" s="197" t="str">
        <f t="shared" ca="1" si="17"/>
        <v/>
      </c>
      <c r="Y99" s="197" t="str">
        <f t="shared" ca="1" si="17"/>
        <v/>
      </c>
      <c r="Z99" s="197" t="str">
        <f t="shared" ca="1" si="17"/>
        <v/>
      </c>
      <c r="AA99" s="197" t="str">
        <f t="shared" ca="1" si="17"/>
        <v/>
      </c>
      <c r="AB99" s="197" t="str">
        <f t="shared" ca="1" si="17"/>
        <v/>
      </c>
      <c r="AC99" s="197" t="str">
        <f t="shared" ca="1" si="17"/>
        <v/>
      </c>
      <c r="AD99" s="197" t="str">
        <f t="shared" ca="1" si="17"/>
        <v/>
      </c>
      <c r="AE99" s="197" t="str">
        <f t="shared" ca="1" si="17"/>
        <v/>
      </c>
      <c r="AF99" s="197" t="str">
        <f t="shared" ca="1" si="17"/>
        <v/>
      </c>
      <c r="AG99" s="197" t="str">
        <f t="shared" ca="1" si="17"/>
        <v/>
      </c>
      <c r="AH99" s="197" t="str">
        <f t="shared" ca="1" si="17"/>
        <v/>
      </c>
      <c r="AI99" s="197" t="str">
        <f t="shared" ca="1" si="17"/>
        <v/>
      </c>
      <c r="AJ99" s="197" t="str">
        <f t="shared" ca="1" si="17"/>
        <v/>
      </c>
      <c r="AK99" s="197" t="str">
        <f t="shared" ca="1" si="17"/>
        <v/>
      </c>
      <c r="AL99" s="197" t="str">
        <f t="shared" ca="1" si="17"/>
        <v/>
      </c>
      <c r="AM99" s="197" t="str">
        <f t="shared" ca="1" si="17"/>
        <v/>
      </c>
      <c r="AN99" s="197" t="str">
        <f t="shared" ca="1" si="17"/>
        <v/>
      </c>
      <c r="AO99" s="197" t="str">
        <f t="shared" ca="1" si="17"/>
        <v/>
      </c>
      <c r="AP99" s="197" t="str">
        <f t="shared" ca="1" si="17"/>
        <v/>
      </c>
      <c r="AQ99" s="197" t="str">
        <f t="shared" ca="1" si="17"/>
        <v/>
      </c>
      <c r="AR99" s="197" t="str">
        <f t="shared" ca="1" si="17"/>
        <v/>
      </c>
      <c r="AS99" s="197" t="str">
        <f t="shared" ca="1" si="17"/>
        <v/>
      </c>
      <c r="AT99" s="197" t="str">
        <f t="shared" ca="1" si="17"/>
        <v/>
      </c>
      <c r="AU99" s="197" t="str">
        <f t="shared" ca="1" si="17"/>
        <v/>
      </c>
      <c r="AV99" s="197" t="str">
        <f t="shared" ca="1" si="17"/>
        <v/>
      </c>
      <c r="AW99" s="197" t="str">
        <f t="shared" ca="1" si="17"/>
        <v/>
      </c>
    </row>
    <row r="100" spans="1:50">
      <c r="A100" s="269">
        <v>41</v>
      </c>
      <c r="B100" s="4" t="str">
        <f t="shared" si="3"/>
        <v>O</v>
      </c>
      <c r="C100">
        <f t="shared" ca="1" si="5"/>
        <v>13</v>
      </c>
      <c r="D100" s="197" t="str">
        <f t="shared" ca="1" si="17"/>
        <v>x</v>
      </c>
      <c r="E100" s="197" t="str">
        <f t="shared" ca="1" si="17"/>
        <v>x</v>
      </c>
      <c r="F100" s="197" t="str">
        <f t="shared" ca="1" si="17"/>
        <v>x</v>
      </c>
      <c r="G100" s="197" t="str">
        <f t="shared" ca="1" si="17"/>
        <v>x</v>
      </c>
      <c r="H100" s="197" t="str">
        <f t="shared" ca="1" si="17"/>
        <v>x</v>
      </c>
      <c r="I100" s="197" t="str">
        <f t="shared" ca="1" si="17"/>
        <v>x</v>
      </c>
      <c r="J100" s="197" t="str">
        <f t="shared" ca="1" si="17"/>
        <v>x</v>
      </c>
      <c r="K100" s="197" t="str">
        <f t="shared" ca="1" si="17"/>
        <v>x</v>
      </c>
      <c r="L100" s="197" t="str">
        <f t="shared" ca="1" si="17"/>
        <v>x</v>
      </c>
      <c r="M100" s="197" t="str">
        <f t="shared" ca="1" si="17"/>
        <v>x</v>
      </c>
      <c r="N100" s="197" t="str">
        <f t="shared" ca="1" si="17"/>
        <v>x</v>
      </c>
      <c r="O100" s="197" t="str">
        <f t="shared" ca="1" si="17"/>
        <v>x</v>
      </c>
      <c r="P100" s="197" t="str">
        <f t="shared" ca="1" si="17"/>
        <v>x</v>
      </c>
      <c r="Q100" s="197" t="str">
        <f t="shared" ca="1" si="17"/>
        <v/>
      </c>
      <c r="R100" s="197" t="str">
        <f t="shared" ca="1" si="17"/>
        <v/>
      </c>
      <c r="S100" s="197" t="str">
        <f t="shared" ca="1" si="17"/>
        <v/>
      </c>
      <c r="T100" s="197" t="str">
        <f t="shared" ca="1" si="17"/>
        <v/>
      </c>
      <c r="U100" s="197" t="str">
        <f t="shared" ca="1" si="17"/>
        <v/>
      </c>
      <c r="V100" s="197" t="str">
        <f t="shared" ca="1" si="17"/>
        <v/>
      </c>
      <c r="W100" s="197" t="str">
        <f t="shared" ca="1" si="17"/>
        <v/>
      </c>
      <c r="X100" s="197" t="str">
        <f t="shared" ca="1" si="17"/>
        <v/>
      </c>
      <c r="Y100" s="197" t="str">
        <f t="shared" ca="1" si="17"/>
        <v/>
      </c>
      <c r="Z100" s="197" t="str">
        <f t="shared" ca="1" si="17"/>
        <v/>
      </c>
      <c r="AA100" s="197" t="str">
        <f t="shared" ca="1" si="17"/>
        <v/>
      </c>
      <c r="AB100" s="197" t="str">
        <f t="shared" ca="1" si="17"/>
        <v/>
      </c>
      <c r="AC100" s="197" t="str">
        <f t="shared" ca="1" si="17"/>
        <v/>
      </c>
      <c r="AD100" s="197" t="str">
        <f t="shared" ca="1" si="17"/>
        <v/>
      </c>
      <c r="AE100" s="197" t="str">
        <f t="shared" ca="1" si="17"/>
        <v/>
      </c>
      <c r="AF100" s="197" t="str">
        <f t="shared" ca="1" si="17"/>
        <v/>
      </c>
      <c r="AG100" s="197" t="str">
        <f t="shared" ca="1" si="17"/>
        <v/>
      </c>
      <c r="AH100" s="197" t="str">
        <f t="shared" ca="1" si="17"/>
        <v/>
      </c>
      <c r="AI100" s="197" t="str">
        <f t="shared" ca="1" si="17"/>
        <v/>
      </c>
      <c r="AJ100" s="197" t="str">
        <f t="shared" ca="1" si="17"/>
        <v/>
      </c>
      <c r="AK100" s="197" t="str">
        <f t="shared" ca="1" si="17"/>
        <v/>
      </c>
      <c r="AL100" s="197" t="str">
        <f t="shared" ca="1" si="17"/>
        <v/>
      </c>
      <c r="AM100" s="197" t="str">
        <f t="shared" ca="1" si="17"/>
        <v/>
      </c>
      <c r="AN100" s="197" t="str">
        <f t="shared" ca="1" si="17"/>
        <v/>
      </c>
      <c r="AO100" s="197" t="str">
        <f t="shared" ca="1" si="17"/>
        <v/>
      </c>
      <c r="AP100" s="197" t="str">
        <f t="shared" ca="1" si="17"/>
        <v/>
      </c>
      <c r="AQ100" s="197" t="str">
        <f t="shared" ca="1" si="17"/>
        <v/>
      </c>
      <c r="AR100" s="197" t="str">
        <f t="shared" ca="1" si="17"/>
        <v/>
      </c>
      <c r="AS100" s="197" t="str">
        <f t="shared" ca="1" si="17"/>
        <v/>
      </c>
      <c r="AT100" s="197" t="str">
        <f t="shared" ca="1" si="17"/>
        <v/>
      </c>
      <c r="AU100" s="197" t="str">
        <f t="shared" ca="1" si="17"/>
        <v/>
      </c>
      <c r="AV100" s="197" t="str">
        <f t="shared" ca="1" si="17"/>
        <v/>
      </c>
      <c r="AW100" s="197" t="str">
        <f t="shared" ca="1" si="17"/>
        <v/>
      </c>
    </row>
    <row r="101" spans="1:50">
      <c r="A101" s="269">
        <v>42</v>
      </c>
      <c r="B101" s="4" t="str">
        <f t="shared" si="3"/>
        <v>P</v>
      </c>
      <c r="C101">
        <f t="shared" ca="1" si="5"/>
        <v>25</v>
      </c>
      <c r="D101" s="197" t="str">
        <f t="shared" ca="1" si="17"/>
        <v>x</v>
      </c>
      <c r="E101" s="197" t="str">
        <f t="shared" ca="1" si="17"/>
        <v>x</v>
      </c>
      <c r="F101" s="197" t="str">
        <f t="shared" ca="1" si="17"/>
        <v>x</v>
      </c>
      <c r="G101" s="197" t="str">
        <f t="shared" ca="1" si="17"/>
        <v>x</v>
      </c>
      <c r="H101" s="197" t="str">
        <f t="shared" ca="1" si="17"/>
        <v>x</v>
      </c>
      <c r="I101" s="197" t="str">
        <f t="shared" ca="1" si="17"/>
        <v>x</v>
      </c>
      <c r="J101" s="197" t="str">
        <f t="shared" ca="1" si="17"/>
        <v>x</v>
      </c>
      <c r="K101" s="197" t="str">
        <f t="shared" ca="1" si="17"/>
        <v>x</v>
      </c>
      <c r="L101" s="197" t="str">
        <f t="shared" ca="1" si="17"/>
        <v>x</v>
      </c>
      <c r="M101" s="197" t="str">
        <f t="shared" ca="1" si="17"/>
        <v>x</v>
      </c>
      <c r="N101" s="197" t="str">
        <f t="shared" ca="1" si="17"/>
        <v>x</v>
      </c>
      <c r="O101" s="197" t="str">
        <f t="shared" ca="1" si="17"/>
        <v>x</v>
      </c>
      <c r="P101" s="197" t="str">
        <f t="shared" ca="1" si="17"/>
        <v>x</v>
      </c>
      <c r="Q101" s="197" t="str">
        <f t="shared" ca="1" si="17"/>
        <v>x</v>
      </c>
      <c r="R101" s="197" t="str">
        <f t="shared" ca="1" si="17"/>
        <v>x</v>
      </c>
      <c r="S101" s="197" t="str">
        <f t="shared" ca="1" si="17"/>
        <v>x</v>
      </c>
      <c r="T101" s="197" t="str">
        <f t="shared" ca="1" si="17"/>
        <v>x</v>
      </c>
      <c r="U101" s="197" t="str">
        <f t="shared" ca="1" si="17"/>
        <v>x</v>
      </c>
      <c r="V101" s="197" t="str">
        <f t="shared" ca="1" si="17"/>
        <v>x</v>
      </c>
      <c r="W101" s="197" t="str">
        <f t="shared" ca="1" si="17"/>
        <v>x</v>
      </c>
      <c r="X101" s="197" t="str">
        <f t="shared" ca="1" si="17"/>
        <v>x</v>
      </c>
      <c r="Y101" s="197" t="str">
        <f t="shared" ca="1" si="17"/>
        <v>x</v>
      </c>
      <c r="Z101" s="197" t="str">
        <f t="shared" ca="1" si="17"/>
        <v>x</v>
      </c>
      <c r="AA101" s="197" t="str">
        <f t="shared" ca="1" si="17"/>
        <v>x</v>
      </c>
      <c r="AB101" s="197" t="str">
        <f t="shared" ca="1" si="17"/>
        <v>x</v>
      </c>
      <c r="AC101" s="197" t="str">
        <f t="shared" ref="AC101:AW101" ca="1" si="18">IF(AC$59&lt;=$E48,"x","")</f>
        <v/>
      </c>
      <c r="AD101" s="197" t="str">
        <f t="shared" ca="1" si="18"/>
        <v/>
      </c>
      <c r="AE101" s="197" t="str">
        <f t="shared" ca="1" si="18"/>
        <v/>
      </c>
      <c r="AF101" s="197" t="str">
        <f t="shared" ca="1" si="18"/>
        <v/>
      </c>
      <c r="AG101" s="197" t="str">
        <f t="shared" ca="1" si="18"/>
        <v/>
      </c>
      <c r="AH101" s="197" t="str">
        <f t="shared" ca="1" si="18"/>
        <v/>
      </c>
      <c r="AI101" s="197" t="str">
        <f t="shared" ca="1" si="18"/>
        <v/>
      </c>
      <c r="AJ101" s="197" t="str">
        <f t="shared" ca="1" si="18"/>
        <v/>
      </c>
      <c r="AK101" s="197" t="str">
        <f t="shared" ca="1" si="18"/>
        <v/>
      </c>
      <c r="AL101" s="197" t="str">
        <f t="shared" ca="1" si="18"/>
        <v/>
      </c>
      <c r="AM101" s="197" t="str">
        <f t="shared" ca="1" si="18"/>
        <v/>
      </c>
      <c r="AN101" s="197" t="str">
        <f t="shared" ca="1" si="18"/>
        <v/>
      </c>
      <c r="AO101" s="197" t="str">
        <f t="shared" ca="1" si="18"/>
        <v/>
      </c>
      <c r="AP101" s="197" t="str">
        <f t="shared" ca="1" si="18"/>
        <v/>
      </c>
      <c r="AQ101" s="197" t="str">
        <f t="shared" ca="1" si="18"/>
        <v/>
      </c>
      <c r="AR101" s="197" t="str">
        <f t="shared" ca="1" si="18"/>
        <v/>
      </c>
      <c r="AS101" s="197" t="str">
        <f t="shared" ca="1" si="18"/>
        <v/>
      </c>
      <c r="AT101" s="197" t="str">
        <f t="shared" ca="1" si="18"/>
        <v/>
      </c>
      <c r="AU101" s="197" t="str">
        <f t="shared" ca="1" si="18"/>
        <v/>
      </c>
      <c r="AV101" s="197" t="str">
        <f t="shared" ca="1" si="18"/>
        <v/>
      </c>
      <c r="AW101" s="197" t="str">
        <f t="shared" ca="1" si="18"/>
        <v/>
      </c>
    </row>
    <row r="102" spans="1:50">
      <c r="A102" s="269">
        <v>43</v>
      </c>
      <c r="B102" s="4" t="str">
        <f t="shared" si="3"/>
        <v>Q</v>
      </c>
      <c r="C102">
        <f t="shared" ca="1" si="5"/>
        <v>9</v>
      </c>
      <c r="D102" s="197" t="str">
        <f t="shared" ref="D102:AW107" ca="1" si="19">IF(D$59&lt;=$E49,"x","")</f>
        <v>x</v>
      </c>
      <c r="E102" s="197" t="str">
        <f t="shared" ca="1" si="19"/>
        <v>x</v>
      </c>
      <c r="F102" s="197" t="str">
        <f t="shared" ca="1" si="19"/>
        <v>x</v>
      </c>
      <c r="G102" s="197" t="str">
        <f t="shared" ca="1" si="19"/>
        <v>x</v>
      </c>
      <c r="H102" s="197" t="str">
        <f t="shared" ca="1" si="19"/>
        <v>x</v>
      </c>
      <c r="I102" s="197" t="str">
        <f t="shared" ca="1" si="19"/>
        <v>x</v>
      </c>
      <c r="J102" s="197" t="str">
        <f t="shared" ca="1" si="19"/>
        <v>x</v>
      </c>
      <c r="K102" s="197" t="str">
        <f t="shared" ca="1" si="19"/>
        <v>x</v>
      </c>
      <c r="L102" s="197" t="str">
        <f t="shared" ca="1" si="19"/>
        <v>x</v>
      </c>
      <c r="M102" s="197" t="str">
        <f t="shared" ca="1" si="19"/>
        <v/>
      </c>
      <c r="N102" s="197" t="str">
        <f t="shared" ca="1" si="19"/>
        <v/>
      </c>
      <c r="O102" s="197" t="str">
        <f t="shared" ca="1" si="19"/>
        <v/>
      </c>
      <c r="P102" s="197" t="str">
        <f t="shared" ca="1" si="19"/>
        <v/>
      </c>
      <c r="Q102" s="197" t="str">
        <f t="shared" ca="1" si="19"/>
        <v/>
      </c>
      <c r="R102" s="197" t="str">
        <f t="shared" ca="1" si="19"/>
        <v/>
      </c>
      <c r="S102" s="197" t="str">
        <f t="shared" ca="1" si="19"/>
        <v/>
      </c>
      <c r="T102" s="197" t="str">
        <f t="shared" ca="1" si="19"/>
        <v/>
      </c>
      <c r="U102" s="197" t="str">
        <f t="shared" ca="1" si="19"/>
        <v/>
      </c>
      <c r="V102" s="197" t="str">
        <f t="shared" ca="1" si="19"/>
        <v/>
      </c>
      <c r="W102" s="197" t="str">
        <f t="shared" ca="1" si="19"/>
        <v/>
      </c>
      <c r="X102" s="197" t="str">
        <f t="shared" ca="1" si="19"/>
        <v/>
      </c>
      <c r="Y102" s="197" t="str">
        <f t="shared" ca="1" si="19"/>
        <v/>
      </c>
      <c r="Z102" s="197" t="str">
        <f t="shared" ca="1" si="19"/>
        <v/>
      </c>
      <c r="AA102" s="197" t="str">
        <f t="shared" ca="1" si="19"/>
        <v/>
      </c>
      <c r="AB102" s="197" t="str">
        <f t="shared" ca="1" si="19"/>
        <v/>
      </c>
      <c r="AC102" s="197" t="str">
        <f t="shared" ca="1" si="19"/>
        <v/>
      </c>
      <c r="AD102" s="197" t="str">
        <f t="shared" ca="1" si="19"/>
        <v/>
      </c>
      <c r="AE102" s="197" t="str">
        <f t="shared" ca="1" si="19"/>
        <v/>
      </c>
      <c r="AF102" s="197" t="str">
        <f t="shared" ca="1" si="19"/>
        <v/>
      </c>
      <c r="AG102" s="197" t="str">
        <f t="shared" ca="1" si="19"/>
        <v/>
      </c>
      <c r="AH102" s="197" t="str">
        <f t="shared" ca="1" si="19"/>
        <v/>
      </c>
      <c r="AI102" s="197" t="str">
        <f t="shared" ca="1" si="19"/>
        <v/>
      </c>
      <c r="AJ102" s="197" t="str">
        <f t="shared" ca="1" si="19"/>
        <v/>
      </c>
      <c r="AK102" s="197" t="str">
        <f t="shared" ca="1" si="19"/>
        <v/>
      </c>
      <c r="AL102" s="197" t="str">
        <f t="shared" ca="1" si="19"/>
        <v/>
      </c>
      <c r="AM102" s="197" t="str">
        <f t="shared" ca="1" si="19"/>
        <v/>
      </c>
      <c r="AN102" s="197" t="str">
        <f t="shared" ca="1" si="19"/>
        <v/>
      </c>
      <c r="AO102" s="197" t="str">
        <f t="shared" ca="1" si="19"/>
        <v/>
      </c>
      <c r="AP102" s="197" t="str">
        <f t="shared" ca="1" si="19"/>
        <v/>
      </c>
      <c r="AQ102" s="197" t="str">
        <f t="shared" ca="1" si="19"/>
        <v/>
      </c>
      <c r="AR102" s="197" t="str">
        <f t="shared" ca="1" si="19"/>
        <v/>
      </c>
      <c r="AS102" s="197" t="str">
        <f t="shared" ca="1" si="19"/>
        <v/>
      </c>
      <c r="AT102" s="197" t="str">
        <f t="shared" ca="1" si="19"/>
        <v/>
      </c>
      <c r="AU102" s="197" t="str">
        <f t="shared" ca="1" si="19"/>
        <v/>
      </c>
      <c r="AV102" s="197" t="str">
        <f t="shared" ca="1" si="19"/>
        <v/>
      </c>
      <c r="AW102" s="197" t="str">
        <f t="shared" ca="1" si="19"/>
        <v/>
      </c>
    </row>
    <row r="103" spans="1:50">
      <c r="A103" s="269">
        <v>44</v>
      </c>
      <c r="B103" s="4" t="str">
        <f t="shared" si="3"/>
        <v>R</v>
      </c>
      <c r="C103">
        <f t="shared" ca="1" si="5"/>
        <v>3</v>
      </c>
      <c r="D103" s="197" t="str">
        <f t="shared" ca="1" si="19"/>
        <v>x</v>
      </c>
      <c r="E103" s="197" t="str">
        <f t="shared" ca="1" si="19"/>
        <v>x</v>
      </c>
      <c r="F103" s="197" t="str">
        <f t="shared" ca="1" si="19"/>
        <v>x</v>
      </c>
      <c r="G103" s="197" t="str">
        <f t="shared" ca="1" si="19"/>
        <v/>
      </c>
      <c r="H103" s="197" t="str">
        <f t="shared" ca="1" si="19"/>
        <v/>
      </c>
      <c r="I103" s="197" t="str">
        <f t="shared" ca="1" si="19"/>
        <v/>
      </c>
      <c r="J103" s="197" t="str">
        <f t="shared" ca="1" si="19"/>
        <v/>
      </c>
      <c r="K103" s="197" t="str">
        <f t="shared" ca="1" si="19"/>
        <v/>
      </c>
      <c r="L103" s="197" t="str">
        <f t="shared" ca="1" si="19"/>
        <v/>
      </c>
      <c r="M103" s="197" t="str">
        <f t="shared" ca="1" si="19"/>
        <v/>
      </c>
      <c r="N103" s="197" t="str">
        <f t="shared" ca="1" si="19"/>
        <v/>
      </c>
      <c r="O103" s="197" t="str">
        <f t="shared" ca="1" si="19"/>
        <v/>
      </c>
      <c r="P103" s="197" t="str">
        <f t="shared" ca="1" si="19"/>
        <v/>
      </c>
      <c r="Q103" s="197" t="str">
        <f t="shared" ca="1" si="19"/>
        <v/>
      </c>
      <c r="R103" s="197" t="str">
        <f t="shared" ca="1" si="19"/>
        <v/>
      </c>
      <c r="S103" s="197" t="str">
        <f t="shared" ca="1" si="19"/>
        <v/>
      </c>
      <c r="T103" s="197" t="str">
        <f t="shared" ca="1" si="19"/>
        <v/>
      </c>
      <c r="U103" s="197" t="str">
        <f t="shared" ca="1" si="19"/>
        <v/>
      </c>
      <c r="V103" s="197" t="str">
        <f t="shared" ca="1" si="19"/>
        <v/>
      </c>
      <c r="W103" s="197" t="str">
        <f t="shared" ca="1" si="19"/>
        <v/>
      </c>
      <c r="X103" s="197" t="str">
        <f t="shared" ca="1" si="19"/>
        <v/>
      </c>
      <c r="Y103" s="197" t="str">
        <f t="shared" ca="1" si="19"/>
        <v/>
      </c>
      <c r="Z103" s="197" t="str">
        <f t="shared" ca="1" si="19"/>
        <v/>
      </c>
      <c r="AA103" s="197" t="str">
        <f t="shared" ca="1" si="19"/>
        <v/>
      </c>
      <c r="AB103" s="197" t="str">
        <f t="shared" ca="1" si="19"/>
        <v/>
      </c>
      <c r="AC103" s="197" t="str">
        <f t="shared" ca="1" si="19"/>
        <v/>
      </c>
      <c r="AD103" s="197" t="str">
        <f t="shared" ca="1" si="19"/>
        <v/>
      </c>
      <c r="AE103" s="197" t="str">
        <f t="shared" ca="1" si="19"/>
        <v/>
      </c>
      <c r="AF103" s="197" t="str">
        <f t="shared" ca="1" si="19"/>
        <v/>
      </c>
      <c r="AG103" s="197" t="str">
        <f t="shared" ca="1" si="19"/>
        <v/>
      </c>
      <c r="AH103" s="197" t="str">
        <f t="shared" ca="1" si="19"/>
        <v/>
      </c>
      <c r="AI103" s="197" t="str">
        <f t="shared" ca="1" si="19"/>
        <v/>
      </c>
      <c r="AJ103" s="197" t="str">
        <f t="shared" ca="1" si="19"/>
        <v/>
      </c>
      <c r="AK103" s="197" t="str">
        <f t="shared" ca="1" si="19"/>
        <v/>
      </c>
      <c r="AL103" s="197" t="str">
        <f t="shared" ca="1" si="19"/>
        <v/>
      </c>
      <c r="AM103" s="197" t="str">
        <f t="shared" ca="1" si="19"/>
        <v/>
      </c>
      <c r="AN103" s="197" t="str">
        <f t="shared" ca="1" si="19"/>
        <v/>
      </c>
      <c r="AO103" s="197" t="str">
        <f t="shared" ca="1" si="19"/>
        <v/>
      </c>
      <c r="AP103" s="197" t="str">
        <f t="shared" ca="1" si="19"/>
        <v/>
      </c>
      <c r="AQ103" s="197" t="str">
        <f t="shared" ca="1" si="19"/>
        <v/>
      </c>
      <c r="AR103" s="197" t="str">
        <f t="shared" ca="1" si="19"/>
        <v/>
      </c>
      <c r="AS103" s="197" t="str">
        <f t="shared" ca="1" si="19"/>
        <v/>
      </c>
      <c r="AT103" s="197" t="str">
        <f t="shared" ca="1" si="19"/>
        <v/>
      </c>
      <c r="AU103" s="197" t="str">
        <f t="shared" ca="1" si="19"/>
        <v/>
      </c>
      <c r="AV103" s="197" t="str">
        <f t="shared" ca="1" si="19"/>
        <v/>
      </c>
      <c r="AW103" s="197" t="str">
        <f t="shared" ca="1" si="19"/>
        <v/>
      </c>
    </row>
    <row r="104" spans="1:50">
      <c r="A104" s="269">
        <v>45</v>
      </c>
      <c r="B104" s="4" t="str">
        <f t="shared" si="3"/>
        <v>S</v>
      </c>
      <c r="C104">
        <f t="shared" ca="1" si="5"/>
        <v>20</v>
      </c>
      <c r="D104" s="197" t="str">
        <f t="shared" ca="1" si="19"/>
        <v>x</v>
      </c>
      <c r="E104" s="197" t="str">
        <f t="shared" ca="1" si="19"/>
        <v>x</v>
      </c>
      <c r="F104" s="197" t="str">
        <f t="shared" ca="1" si="19"/>
        <v>x</v>
      </c>
      <c r="G104" s="197" t="str">
        <f t="shared" ca="1" si="19"/>
        <v>x</v>
      </c>
      <c r="H104" s="197" t="str">
        <f t="shared" ca="1" si="19"/>
        <v>x</v>
      </c>
      <c r="I104" s="197" t="str">
        <f t="shared" ca="1" si="19"/>
        <v>x</v>
      </c>
      <c r="J104" s="197" t="str">
        <f t="shared" ca="1" si="19"/>
        <v>x</v>
      </c>
      <c r="K104" s="197" t="str">
        <f t="shared" ca="1" si="19"/>
        <v>x</v>
      </c>
      <c r="L104" s="197" t="str">
        <f t="shared" ca="1" si="19"/>
        <v>x</v>
      </c>
      <c r="M104" s="197" t="str">
        <f t="shared" ca="1" si="19"/>
        <v>x</v>
      </c>
      <c r="N104" s="197" t="str">
        <f t="shared" ca="1" si="19"/>
        <v>x</v>
      </c>
      <c r="O104" s="197" t="str">
        <f t="shared" ca="1" si="19"/>
        <v>x</v>
      </c>
      <c r="P104" s="197" t="str">
        <f t="shared" ca="1" si="19"/>
        <v>x</v>
      </c>
      <c r="Q104" s="197" t="str">
        <f t="shared" ca="1" si="19"/>
        <v>x</v>
      </c>
      <c r="R104" s="197" t="str">
        <f t="shared" ca="1" si="19"/>
        <v>x</v>
      </c>
      <c r="S104" s="197" t="str">
        <f t="shared" ca="1" si="19"/>
        <v>x</v>
      </c>
      <c r="T104" s="197" t="str">
        <f t="shared" ca="1" si="19"/>
        <v>x</v>
      </c>
      <c r="U104" s="197" t="str">
        <f t="shared" ca="1" si="19"/>
        <v>x</v>
      </c>
      <c r="V104" s="197" t="str">
        <f t="shared" ca="1" si="19"/>
        <v>x</v>
      </c>
      <c r="W104" s="197" t="str">
        <f t="shared" ca="1" si="19"/>
        <v>x</v>
      </c>
      <c r="X104" s="197" t="str">
        <f t="shared" ca="1" si="19"/>
        <v/>
      </c>
      <c r="Y104" s="197" t="str">
        <f t="shared" ca="1" si="19"/>
        <v/>
      </c>
      <c r="Z104" s="197" t="str">
        <f t="shared" ca="1" si="19"/>
        <v/>
      </c>
      <c r="AA104" s="197" t="str">
        <f t="shared" ca="1" si="19"/>
        <v/>
      </c>
      <c r="AB104" s="197" t="str">
        <f t="shared" ca="1" si="19"/>
        <v/>
      </c>
      <c r="AC104" s="197" t="str">
        <f t="shared" ca="1" si="19"/>
        <v/>
      </c>
      <c r="AD104" s="197" t="str">
        <f t="shared" ca="1" si="19"/>
        <v/>
      </c>
      <c r="AE104" s="197" t="str">
        <f t="shared" ca="1" si="19"/>
        <v/>
      </c>
      <c r="AF104" s="197" t="str">
        <f t="shared" ca="1" si="19"/>
        <v/>
      </c>
      <c r="AG104" s="197" t="str">
        <f t="shared" ca="1" si="19"/>
        <v/>
      </c>
      <c r="AH104" s="197" t="str">
        <f t="shared" ca="1" si="19"/>
        <v/>
      </c>
      <c r="AI104" s="197" t="str">
        <f t="shared" ca="1" si="19"/>
        <v/>
      </c>
      <c r="AJ104" s="197" t="str">
        <f t="shared" ca="1" si="19"/>
        <v/>
      </c>
      <c r="AK104" s="197" t="str">
        <f t="shared" ca="1" si="19"/>
        <v/>
      </c>
      <c r="AL104" s="197" t="str">
        <f t="shared" ca="1" si="19"/>
        <v/>
      </c>
      <c r="AM104" s="197" t="str">
        <f t="shared" ca="1" si="19"/>
        <v/>
      </c>
      <c r="AN104" s="197" t="str">
        <f t="shared" ca="1" si="19"/>
        <v/>
      </c>
      <c r="AO104" s="197" t="str">
        <f t="shared" ca="1" si="19"/>
        <v/>
      </c>
      <c r="AP104" s="197" t="str">
        <f t="shared" ca="1" si="19"/>
        <v/>
      </c>
      <c r="AQ104" s="197" t="str">
        <f t="shared" ca="1" si="19"/>
        <v/>
      </c>
      <c r="AR104" s="197" t="str">
        <f t="shared" ca="1" si="19"/>
        <v/>
      </c>
      <c r="AS104" s="197" t="str">
        <f t="shared" ca="1" si="19"/>
        <v/>
      </c>
      <c r="AT104" s="197" t="str">
        <f t="shared" ca="1" si="19"/>
        <v/>
      </c>
      <c r="AU104" s="197" t="str">
        <f t="shared" ca="1" si="19"/>
        <v/>
      </c>
      <c r="AV104" s="197" t="str">
        <f t="shared" ca="1" si="19"/>
        <v/>
      </c>
      <c r="AW104" s="197" t="str">
        <f t="shared" ca="1" si="19"/>
        <v/>
      </c>
    </row>
    <row r="105" spans="1:50">
      <c r="A105" s="269">
        <v>46</v>
      </c>
      <c r="B105" s="4" t="str">
        <f t="shared" si="3"/>
        <v>T</v>
      </c>
      <c r="C105">
        <f t="shared" ca="1" si="5"/>
        <v>21</v>
      </c>
      <c r="D105" s="197" t="str">
        <f t="shared" ca="1" si="19"/>
        <v>x</v>
      </c>
      <c r="E105" s="197" t="str">
        <f t="shared" ca="1" si="19"/>
        <v>x</v>
      </c>
      <c r="F105" s="197" t="str">
        <f t="shared" ca="1" si="19"/>
        <v>x</v>
      </c>
      <c r="G105" s="197" t="str">
        <f t="shared" ca="1" si="19"/>
        <v>x</v>
      </c>
      <c r="H105" s="197" t="str">
        <f t="shared" ca="1" si="19"/>
        <v>x</v>
      </c>
      <c r="I105" s="197" t="str">
        <f t="shared" ca="1" si="19"/>
        <v>x</v>
      </c>
      <c r="J105" s="197" t="str">
        <f t="shared" ca="1" si="19"/>
        <v>x</v>
      </c>
      <c r="K105" s="197" t="str">
        <f t="shared" ca="1" si="19"/>
        <v>x</v>
      </c>
      <c r="L105" s="197" t="str">
        <f t="shared" ca="1" si="19"/>
        <v>x</v>
      </c>
      <c r="M105" s="197" t="str">
        <f t="shared" ca="1" si="19"/>
        <v>x</v>
      </c>
      <c r="N105" s="197" t="str">
        <f t="shared" ca="1" si="19"/>
        <v>x</v>
      </c>
      <c r="O105" s="197" t="str">
        <f t="shared" ca="1" si="19"/>
        <v>x</v>
      </c>
      <c r="P105" s="197" t="str">
        <f t="shared" ca="1" si="19"/>
        <v>x</v>
      </c>
      <c r="Q105" s="197" t="str">
        <f t="shared" ca="1" si="19"/>
        <v>x</v>
      </c>
      <c r="R105" s="197" t="str">
        <f t="shared" ca="1" si="19"/>
        <v>x</v>
      </c>
      <c r="S105" s="197" t="str">
        <f t="shared" ca="1" si="19"/>
        <v>x</v>
      </c>
      <c r="T105" s="197" t="str">
        <f t="shared" ca="1" si="19"/>
        <v>x</v>
      </c>
      <c r="U105" s="197" t="str">
        <f t="shared" ca="1" si="19"/>
        <v>x</v>
      </c>
      <c r="V105" s="197" t="str">
        <f t="shared" ca="1" si="19"/>
        <v>x</v>
      </c>
      <c r="W105" s="197" t="str">
        <f t="shared" ca="1" si="19"/>
        <v>x</v>
      </c>
      <c r="X105" s="197" t="str">
        <f t="shared" ca="1" si="19"/>
        <v>x</v>
      </c>
      <c r="Y105" s="197" t="str">
        <f t="shared" ca="1" si="19"/>
        <v/>
      </c>
      <c r="Z105" s="197" t="str">
        <f t="shared" ca="1" si="19"/>
        <v/>
      </c>
      <c r="AA105" s="197" t="str">
        <f t="shared" ca="1" si="19"/>
        <v/>
      </c>
      <c r="AB105" s="197" t="str">
        <f t="shared" ca="1" si="19"/>
        <v/>
      </c>
      <c r="AC105" s="197" t="str">
        <f t="shared" ca="1" si="19"/>
        <v/>
      </c>
      <c r="AD105" s="197" t="str">
        <f t="shared" ca="1" si="19"/>
        <v/>
      </c>
      <c r="AE105" s="197" t="str">
        <f t="shared" ca="1" si="19"/>
        <v/>
      </c>
      <c r="AF105" s="197" t="str">
        <f t="shared" ca="1" si="19"/>
        <v/>
      </c>
      <c r="AG105" s="197" t="str">
        <f t="shared" ca="1" si="19"/>
        <v/>
      </c>
      <c r="AH105" s="197" t="str">
        <f t="shared" ca="1" si="19"/>
        <v/>
      </c>
      <c r="AI105" s="197" t="str">
        <f t="shared" ca="1" si="19"/>
        <v/>
      </c>
      <c r="AJ105" s="197" t="str">
        <f t="shared" ca="1" si="19"/>
        <v/>
      </c>
      <c r="AK105" s="197" t="str">
        <f t="shared" ca="1" si="19"/>
        <v/>
      </c>
      <c r="AL105" s="197" t="str">
        <f t="shared" ca="1" si="19"/>
        <v/>
      </c>
      <c r="AM105" s="197" t="str">
        <f t="shared" ca="1" si="19"/>
        <v/>
      </c>
      <c r="AN105" s="197" t="str">
        <f t="shared" ca="1" si="19"/>
        <v/>
      </c>
      <c r="AO105" s="197" t="str">
        <f t="shared" ca="1" si="19"/>
        <v/>
      </c>
      <c r="AP105" s="197" t="str">
        <f t="shared" ca="1" si="19"/>
        <v/>
      </c>
      <c r="AQ105" s="197" t="str">
        <f t="shared" ca="1" si="19"/>
        <v/>
      </c>
      <c r="AR105" s="197" t="str">
        <f t="shared" ca="1" si="19"/>
        <v/>
      </c>
      <c r="AS105" s="197" t="str">
        <f t="shared" ca="1" si="19"/>
        <v/>
      </c>
      <c r="AT105" s="197" t="str">
        <f t="shared" ca="1" si="19"/>
        <v/>
      </c>
      <c r="AU105" s="197" t="str">
        <f t="shared" ca="1" si="19"/>
        <v/>
      </c>
      <c r="AV105" s="197" t="str">
        <f t="shared" ca="1" si="19"/>
        <v/>
      </c>
      <c r="AW105" s="197" t="str">
        <f t="shared" ca="1" si="19"/>
        <v/>
      </c>
    </row>
    <row r="106" spans="1:50">
      <c r="A106" s="269">
        <v>47</v>
      </c>
      <c r="B106" s="4" t="str">
        <f t="shared" si="3"/>
        <v>U</v>
      </c>
      <c r="C106">
        <f t="shared" ca="1" si="5"/>
        <v>0</v>
      </c>
      <c r="D106" s="197" t="str">
        <f t="shared" ca="1" si="19"/>
        <v/>
      </c>
      <c r="E106" s="197" t="str">
        <f t="shared" ca="1" si="19"/>
        <v/>
      </c>
      <c r="F106" s="197" t="str">
        <f t="shared" ca="1" si="19"/>
        <v/>
      </c>
      <c r="G106" s="197" t="str">
        <f t="shared" ca="1" si="19"/>
        <v/>
      </c>
      <c r="H106" s="197" t="str">
        <f t="shared" ca="1" si="19"/>
        <v/>
      </c>
      <c r="I106" s="197" t="str">
        <f t="shared" ca="1" si="19"/>
        <v/>
      </c>
      <c r="J106" s="197" t="str">
        <f t="shared" ca="1" si="19"/>
        <v/>
      </c>
      <c r="K106" s="197" t="str">
        <f t="shared" ca="1" si="19"/>
        <v/>
      </c>
      <c r="L106" s="197" t="str">
        <f t="shared" ca="1" si="19"/>
        <v/>
      </c>
      <c r="M106" s="197" t="str">
        <f t="shared" ca="1" si="19"/>
        <v/>
      </c>
      <c r="N106" s="197" t="str">
        <f t="shared" ca="1" si="19"/>
        <v/>
      </c>
      <c r="O106" s="197" t="str">
        <f t="shared" ca="1" si="19"/>
        <v/>
      </c>
      <c r="P106" s="197" t="str">
        <f t="shared" ca="1" si="19"/>
        <v/>
      </c>
      <c r="Q106" s="197" t="str">
        <f t="shared" ca="1" si="19"/>
        <v/>
      </c>
      <c r="R106" s="197" t="str">
        <f t="shared" ca="1" si="19"/>
        <v/>
      </c>
      <c r="S106" s="197" t="str">
        <f t="shared" ca="1" si="19"/>
        <v/>
      </c>
      <c r="T106" s="197" t="str">
        <f t="shared" ca="1" si="19"/>
        <v/>
      </c>
      <c r="U106" s="197" t="str">
        <f t="shared" ca="1" si="19"/>
        <v/>
      </c>
      <c r="V106" s="197" t="str">
        <f t="shared" ca="1" si="19"/>
        <v/>
      </c>
      <c r="W106" s="197" t="str">
        <f t="shared" ca="1" si="19"/>
        <v/>
      </c>
      <c r="X106" s="197" t="str">
        <f t="shared" ca="1" si="19"/>
        <v/>
      </c>
      <c r="Y106" s="197" t="str">
        <f t="shared" ca="1" si="19"/>
        <v/>
      </c>
      <c r="Z106" s="197" t="str">
        <f t="shared" ca="1" si="19"/>
        <v/>
      </c>
      <c r="AA106" s="197" t="str">
        <f t="shared" ca="1" si="19"/>
        <v/>
      </c>
      <c r="AB106" s="197" t="str">
        <f t="shared" ca="1" si="19"/>
        <v/>
      </c>
      <c r="AC106" s="197" t="str">
        <f t="shared" ca="1" si="19"/>
        <v/>
      </c>
      <c r="AD106" s="197" t="str">
        <f t="shared" ca="1" si="19"/>
        <v/>
      </c>
      <c r="AE106" s="197" t="str">
        <f t="shared" ca="1" si="19"/>
        <v/>
      </c>
      <c r="AF106" s="197" t="str">
        <f t="shared" ca="1" si="19"/>
        <v/>
      </c>
      <c r="AG106" s="197" t="str">
        <f t="shared" ca="1" si="19"/>
        <v/>
      </c>
      <c r="AH106" s="197" t="str">
        <f t="shared" ca="1" si="19"/>
        <v/>
      </c>
      <c r="AI106" s="197" t="str">
        <f t="shared" ca="1" si="19"/>
        <v/>
      </c>
      <c r="AJ106" s="197" t="str">
        <f t="shared" ca="1" si="19"/>
        <v/>
      </c>
      <c r="AK106" s="197" t="str">
        <f t="shared" ca="1" si="19"/>
        <v/>
      </c>
      <c r="AL106" s="197" t="str">
        <f t="shared" ca="1" si="19"/>
        <v/>
      </c>
      <c r="AM106" s="197" t="str">
        <f t="shared" ca="1" si="19"/>
        <v/>
      </c>
      <c r="AN106" s="197" t="str">
        <f t="shared" ca="1" si="19"/>
        <v/>
      </c>
      <c r="AO106" s="197" t="str">
        <f t="shared" ca="1" si="19"/>
        <v/>
      </c>
      <c r="AP106" s="197" t="str">
        <f t="shared" ca="1" si="19"/>
        <v/>
      </c>
      <c r="AQ106" s="197" t="str">
        <f t="shared" ca="1" si="19"/>
        <v/>
      </c>
      <c r="AR106" s="197" t="str">
        <f t="shared" ca="1" si="19"/>
        <v/>
      </c>
      <c r="AS106" s="197" t="str">
        <f t="shared" ca="1" si="19"/>
        <v/>
      </c>
      <c r="AT106" s="197" t="str">
        <f t="shared" ca="1" si="19"/>
        <v/>
      </c>
      <c r="AU106" s="197" t="str">
        <f t="shared" ca="1" si="19"/>
        <v/>
      </c>
      <c r="AV106" s="197" t="str">
        <f t="shared" ca="1" si="19"/>
        <v/>
      </c>
      <c r="AW106" s="197" t="str">
        <f t="shared" ca="1" si="19"/>
        <v/>
      </c>
    </row>
    <row r="107" spans="1:50">
      <c r="A107" s="269">
        <v>48</v>
      </c>
      <c r="B107" s="4" t="str">
        <f t="shared" si="3"/>
        <v>V</v>
      </c>
      <c r="C107">
        <f t="shared" ca="1" si="5"/>
        <v>10</v>
      </c>
      <c r="D107" s="197" t="str">
        <f t="shared" ca="1" si="19"/>
        <v>x</v>
      </c>
      <c r="E107" s="197" t="str">
        <f t="shared" ca="1" si="19"/>
        <v>x</v>
      </c>
      <c r="F107" s="197" t="str">
        <f t="shared" ca="1" si="19"/>
        <v>x</v>
      </c>
      <c r="G107" s="197" t="str">
        <f t="shared" ca="1" si="19"/>
        <v>x</v>
      </c>
      <c r="H107" s="197" t="str">
        <f t="shared" ca="1" si="19"/>
        <v>x</v>
      </c>
      <c r="I107" s="197" t="str">
        <f t="shared" ca="1" si="19"/>
        <v>x</v>
      </c>
      <c r="J107" s="197" t="str">
        <f t="shared" ca="1" si="19"/>
        <v>x</v>
      </c>
      <c r="K107" s="197" t="str">
        <f t="shared" ca="1" si="19"/>
        <v>x</v>
      </c>
      <c r="L107" s="197" t="str">
        <f t="shared" ca="1" si="19"/>
        <v>x</v>
      </c>
      <c r="M107" s="197" t="str">
        <f t="shared" ca="1" si="19"/>
        <v>x</v>
      </c>
      <c r="N107" s="197" t="str">
        <f t="shared" ca="1" si="19"/>
        <v/>
      </c>
      <c r="O107" s="197" t="str">
        <f t="shared" ca="1" si="19"/>
        <v/>
      </c>
      <c r="P107" s="197" t="str">
        <f t="shared" ca="1" si="19"/>
        <v/>
      </c>
      <c r="Q107" s="197" t="str">
        <f t="shared" ca="1" si="19"/>
        <v/>
      </c>
      <c r="R107" s="197" t="str">
        <f t="shared" ca="1" si="19"/>
        <v/>
      </c>
      <c r="S107" s="197" t="str">
        <f t="shared" ca="1" si="19"/>
        <v/>
      </c>
      <c r="T107" s="197" t="str">
        <f t="shared" ca="1" si="19"/>
        <v/>
      </c>
      <c r="U107" s="197" t="str">
        <f t="shared" ca="1" si="19"/>
        <v/>
      </c>
      <c r="V107" s="197" t="str">
        <f t="shared" ca="1" si="19"/>
        <v/>
      </c>
      <c r="W107" s="197" t="str">
        <f t="shared" ca="1" si="19"/>
        <v/>
      </c>
      <c r="X107" s="197" t="str">
        <f t="shared" ca="1" si="19"/>
        <v/>
      </c>
      <c r="Y107" s="197" t="str">
        <f t="shared" ca="1" si="19"/>
        <v/>
      </c>
      <c r="Z107" s="197" t="str">
        <f t="shared" ca="1" si="19"/>
        <v/>
      </c>
      <c r="AA107" s="197" t="str">
        <f t="shared" ca="1" si="19"/>
        <v/>
      </c>
      <c r="AB107" s="197" t="str">
        <f t="shared" ca="1" si="19"/>
        <v/>
      </c>
      <c r="AC107" s="197" t="str">
        <f t="shared" ref="AC107:AW107" ca="1" si="20">IF(AC$59&lt;=$E54,"x","")</f>
        <v/>
      </c>
      <c r="AD107" s="197" t="str">
        <f t="shared" ca="1" si="20"/>
        <v/>
      </c>
      <c r="AE107" s="197" t="str">
        <f t="shared" ca="1" si="20"/>
        <v/>
      </c>
      <c r="AF107" s="197" t="str">
        <f t="shared" ca="1" si="20"/>
        <v/>
      </c>
      <c r="AG107" s="197" t="str">
        <f t="shared" ca="1" si="20"/>
        <v/>
      </c>
      <c r="AH107" s="197" t="str">
        <f t="shared" ca="1" si="20"/>
        <v/>
      </c>
      <c r="AI107" s="197" t="str">
        <f t="shared" ca="1" si="20"/>
        <v/>
      </c>
      <c r="AJ107" s="197" t="str">
        <f t="shared" ca="1" si="20"/>
        <v/>
      </c>
      <c r="AK107" s="197" t="str">
        <f t="shared" ca="1" si="20"/>
        <v/>
      </c>
      <c r="AL107" s="197" t="str">
        <f t="shared" ca="1" si="20"/>
        <v/>
      </c>
      <c r="AM107" s="197" t="str">
        <f t="shared" ca="1" si="20"/>
        <v/>
      </c>
      <c r="AN107" s="197" t="str">
        <f t="shared" ca="1" si="20"/>
        <v/>
      </c>
      <c r="AO107" s="197" t="str">
        <f t="shared" ca="1" si="20"/>
        <v/>
      </c>
      <c r="AP107" s="197" t="str">
        <f t="shared" ca="1" si="20"/>
        <v/>
      </c>
      <c r="AQ107" s="197" t="str">
        <f t="shared" ca="1" si="20"/>
        <v/>
      </c>
      <c r="AR107" s="197" t="str">
        <f t="shared" ca="1" si="20"/>
        <v/>
      </c>
      <c r="AS107" s="197" t="str">
        <f t="shared" ca="1" si="20"/>
        <v/>
      </c>
      <c r="AT107" s="197" t="str">
        <f t="shared" ca="1" si="20"/>
        <v/>
      </c>
      <c r="AU107" s="197" t="str">
        <f t="shared" ca="1" si="20"/>
        <v/>
      </c>
      <c r="AV107" s="197" t="str">
        <f t="shared" ca="1" si="20"/>
        <v/>
      </c>
      <c r="AW107" s="197" t="str">
        <f t="shared" ca="1" si="20"/>
        <v/>
      </c>
    </row>
    <row r="108" spans="1:50">
      <c r="A108" s="269">
        <v>49</v>
      </c>
      <c r="B108" s="4" t="str">
        <f t="shared" si="3"/>
        <v>W</v>
      </c>
      <c r="C108">
        <f t="shared" ca="1" si="5"/>
        <v>14</v>
      </c>
      <c r="D108" s="197" t="str">
        <f t="shared" ref="D108:AW110" ca="1" si="21">IF(D$59&lt;=$E55,"x","")</f>
        <v>x</v>
      </c>
      <c r="E108" s="197" t="str">
        <f t="shared" ca="1" si="21"/>
        <v>x</v>
      </c>
      <c r="F108" s="197" t="str">
        <f t="shared" ca="1" si="21"/>
        <v>x</v>
      </c>
      <c r="G108" s="197" t="str">
        <f t="shared" ca="1" si="21"/>
        <v>x</v>
      </c>
      <c r="H108" s="197" t="str">
        <f t="shared" ca="1" si="21"/>
        <v>x</v>
      </c>
      <c r="I108" s="197" t="str">
        <f t="shared" ca="1" si="21"/>
        <v>x</v>
      </c>
      <c r="J108" s="197" t="str">
        <f t="shared" ca="1" si="21"/>
        <v>x</v>
      </c>
      <c r="K108" s="197" t="str">
        <f t="shared" ca="1" si="21"/>
        <v>x</v>
      </c>
      <c r="L108" s="197" t="str">
        <f t="shared" ca="1" si="21"/>
        <v>x</v>
      </c>
      <c r="M108" s="197" t="str">
        <f t="shared" ca="1" si="21"/>
        <v>x</v>
      </c>
      <c r="N108" s="197" t="str">
        <f t="shared" ca="1" si="21"/>
        <v>x</v>
      </c>
      <c r="O108" s="197" t="str">
        <f t="shared" ca="1" si="21"/>
        <v>x</v>
      </c>
      <c r="P108" s="197" t="str">
        <f t="shared" ca="1" si="21"/>
        <v>x</v>
      </c>
      <c r="Q108" s="197" t="str">
        <f t="shared" ca="1" si="21"/>
        <v>x</v>
      </c>
      <c r="R108" s="197" t="str">
        <f t="shared" ca="1" si="21"/>
        <v/>
      </c>
      <c r="S108" s="197" t="str">
        <f t="shared" ca="1" si="21"/>
        <v/>
      </c>
      <c r="T108" s="197" t="str">
        <f t="shared" ca="1" si="21"/>
        <v/>
      </c>
      <c r="U108" s="197" t="str">
        <f t="shared" ca="1" si="21"/>
        <v/>
      </c>
      <c r="V108" s="197" t="str">
        <f t="shared" ca="1" si="21"/>
        <v/>
      </c>
      <c r="W108" s="197" t="str">
        <f t="shared" ca="1" si="21"/>
        <v/>
      </c>
      <c r="X108" s="197" t="str">
        <f t="shared" ca="1" si="21"/>
        <v/>
      </c>
      <c r="Y108" s="197" t="str">
        <f t="shared" ca="1" si="21"/>
        <v/>
      </c>
      <c r="Z108" s="197" t="str">
        <f t="shared" ca="1" si="21"/>
        <v/>
      </c>
      <c r="AA108" s="197" t="str">
        <f t="shared" ca="1" si="21"/>
        <v/>
      </c>
      <c r="AB108" s="197" t="str">
        <f t="shared" ca="1" si="21"/>
        <v/>
      </c>
      <c r="AC108" s="197" t="str">
        <f t="shared" ca="1" si="21"/>
        <v/>
      </c>
      <c r="AD108" s="197" t="str">
        <f t="shared" ca="1" si="21"/>
        <v/>
      </c>
      <c r="AE108" s="197" t="str">
        <f t="shared" ca="1" si="21"/>
        <v/>
      </c>
      <c r="AF108" s="197" t="str">
        <f t="shared" ca="1" si="21"/>
        <v/>
      </c>
      <c r="AG108" s="197" t="str">
        <f t="shared" ca="1" si="21"/>
        <v/>
      </c>
      <c r="AH108" s="197" t="str">
        <f t="shared" ca="1" si="21"/>
        <v/>
      </c>
      <c r="AI108" s="197" t="str">
        <f t="shared" ca="1" si="21"/>
        <v/>
      </c>
      <c r="AJ108" s="197" t="str">
        <f t="shared" ca="1" si="21"/>
        <v/>
      </c>
      <c r="AK108" s="197" t="str">
        <f t="shared" ca="1" si="21"/>
        <v/>
      </c>
      <c r="AL108" s="197" t="str">
        <f t="shared" ca="1" si="21"/>
        <v/>
      </c>
      <c r="AM108" s="197" t="str">
        <f t="shared" ca="1" si="21"/>
        <v/>
      </c>
      <c r="AN108" s="197" t="str">
        <f t="shared" ca="1" si="21"/>
        <v/>
      </c>
      <c r="AO108" s="197" t="str">
        <f t="shared" ca="1" si="21"/>
        <v/>
      </c>
      <c r="AP108" s="197" t="str">
        <f t="shared" ca="1" si="21"/>
        <v/>
      </c>
      <c r="AQ108" s="197" t="str">
        <f t="shared" ca="1" si="21"/>
        <v/>
      </c>
      <c r="AR108" s="197" t="str">
        <f t="shared" ca="1" si="21"/>
        <v/>
      </c>
      <c r="AS108" s="197" t="str">
        <f t="shared" ca="1" si="21"/>
        <v/>
      </c>
      <c r="AT108" s="197" t="str">
        <f t="shared" ca="1" si="21"/>
        <v/>
      </c>
      <c r="AU108" s="197" t="str">
        <f t="shared" ca="1" si="21"/>
        <v/>
      </c>
      <c r="AV108" s="197" t="str">
        <f t="shared" ca="1" si="21"/>
        <v/>
      </c>
      <c r="AW108" s="197" t="str">
        <f t="shared" ca="1" si="21"/>
        <v/>
      </c>
    </row>
    <row r="109" spans="1:50">
      <c r="A109" s="269">
        <v>50</v>
      </c>
      <c r="B109" s="4" t="str">
        <f t="shared" si="3"/>
        <v>X</v>
      </c>
      <c r="C109">
        <f t="shared" ca="1" si="5"/>
        <v>12</v>
      </c>
      <c r="D109" s="197" t="str">
        <f t="shared" ca="1" si="21"/>
        <v>x</v>
      </c>
      <c r="E109" s="197" t="str">
        <f t="shared" ca="1" si="21"/>
        <v>x</v>
      </c>
      <c r="F109" s="197" t="str">
        <f t="shared" ca="1" si="21"/>
        <v>x</v>
      </c>
      <c r="G109" s="197" t="str">
        <f t="shared" ca="1" si="21"/>
        <v>x</v>
      </c>
      <c r="H109" s="197" t="str">
        <f t="shared" ca="1" si="21"/>
        <v>x</v>
      </c>
      <c r="I109" s="197" t="str">
        <f t="shared" ca="1" si="21"/>
        <v>x</v>
      </c>
      <c r="J109" s="197" t="str">
        <f t="shared" ca="1" si="21"/>
        <v>x</v>
      </c>
      <c r="K109" s="197" t="str">
        <f t="shared" ca="1" si="21"/>
        <v>x</v>
      </c>
      <c r="L109" s="197" t="str">
        <f t="shared" ca="1" si="21"/>
        <v>x</v>
      </c>
      <c r="M109" s="197" t="str">
        <f t="shared" ca="1" si="21"/>
        <v>x</v>
      </c>
      <c r="N109" s="197" t="str">
        <f t="shared" ca="1" si="21"/>
        <v>x</v>
      </c>
      <c r="O109" s="197" t="str">
        <f t="shared" ca="1" si="21"/>
        <v>x</v>
      </c>
      <c r="P109" s="197" t="str">
        <f t="shared" ca="1" si="21"/>
        <v/>
      </c>
      <c r="Q109" s="197" t="str">
        <f t="shared" ca="1" si="21"/>
        <v/>
      </c>
      <c r="R109" s="197" t="str">
        <f t="shared" ca="1" si="21"/>
        <v/>
      </c>
      <c r="S109" s="197" t="str">
        <f t="shared" ca="1" si="21"/>
        <v/>
      </c>
      <c r="T109" s="197" t="str">
        <f t="shared" ca="1" si="21"/>
        <v/>
      </c>
      <c r="U109" s="197" t="str">
        <f t="shared" ca="1" si="21"/>
        <v/>
      </c>
      <c r="V109" s="197" t="str">
        <f t="shared" ca="1" si="21"/>
        <v/>
      </c>
      <c r="W109" s="197" t="str">
        <f t="shared" ca="1" si="21"/>
        <v/>
      </c>
      <c r="X109" s="197" t="str">
        <f t="shared" ca="1" si="21"/>
        <v/>
      </c>
      <c r="Y109" s="197" t="str">
        <f t="shared" ca="1" si="21"/>
        <v/>
      </c>
      <c r="Z109" s="197" t="str">
        <f t="shared" ca="1" si="21"/>
        <v/>
      </c>
      <c r="AA109" s="197" t="str">
        <f t="shared" ca="1" si="21"/>
        <v/>
      </c>
      <c r="AB109" s="197" t="str">
        <f t="shared" ca="1" si="21"/>
        <v/>
      </c>
      <c r="AC109" s="197" t="str">
        <f t="shared" ca="1" si="21"/>
        <v/>
      </c>
      <c r="AD109" s="197" t="str">
        <f t="shared" ca="1" si="21"/>
        <v/>
      </c>
      <c r="AE109" s="197" t="str">
        <f t="shared" ca="1" si="21"/>
        <v/>
      </c>
      <c r="AF109" s="197" t="str">
        <f t="shared" ca="1" si="21"/>
        <v/>
      </c>
      <c r="AG109" s="197" t="str">
        <f t="shared" ca="1" si="21"/>
        <v/>
      </c>
      <c r="AH109" s="197" t="str">
        <f t="shared" ca="1" si="21"/>
        <v/>
      </c>
      <c r="AI109" s="197" t="str">
        <f t="shared" ca="1" si="21"/>
        <v/>
      </c>
      <c r="AJ109" s="197" t="str">
        <f t="shared" ca="1" si="21"/>
        <v/>
      </c>
      <c r="AK109" s="197" t="str">
        <f t="shared" ca="1" si="21"/>
        <v/>
      </c>
      <c r="AL109" s="197" t="str">
        <f t="shared" ca="1" si="21"/>
        <v/>
      </c>
      <c r="AM109" s="197" t="str">
        <f t="shared" ca="1" si="21"/>
        <v/>
      </c>
      <c r="AN109" s="197" t="str">
        <f t="shared" ca="1" si="21"/>
        <v/>
      </c>
      <c r="AO109" s="197" t="str">
        <f t="shared" ca="1" si="21"/>
        <v/>
      </c>
      <c r="AP109" s="197" t="str">
        <f t="shared" ca="1" si="21"/>
        <v/>
      </c>
      <c r="AQ109" s="197" t="str">
        <f t="shared" ca="1" si="21"/>
        <v/>
      </c>
      <c r="AR109" s="197" t="str">
        <f t="shared" ca="1" si="21"/>
        <v/>
      </c>
      <c r="AS109" s="197" t="str">
        <f t="shared" ca="1" si="21"/>
        <v/>
      </c>
      <c r="AT109" s="197" t="str">
        <f t="shared" ca="1" si="21"/>
        <v/>
      </c>
      <c r="AU109" s="197" t="str">
        <f t="shared" ca="1" si="21"/>
        <v/>
      </c>
      <c r="AV109" s="197" t="str">
        <f t="shared" ca="1" si="21"/>
        <v/>
      </c>
      <c r="AW109" s="197" t="str">
        <f t="shared" ca="1" si="21"/>
        <v/>
      </c>
    </row>
    <row r="110" spans="1:50">
      <c r="A110" s="269">
        <v>51</v>
      </c>
      <c r="B110" s="4" t="str">
        <f t="shared" si="3"/>
        <v>Y</v>
      </c>
      <c r="C110">
        <f t="shared" ca="1" si="5"/>
        <v>3</v>
      </c>
      <c r="D110" s="197" t="str">
        <f t="shared" ca="1" si="21"/>
        <v>x</v>
      </c>
      <c r="E110" s="197" t="str">
        <f t="shared" ca="1" si="21"/>
        <v>x</v>
      </c>
      <c r="F110" s="197" t="str">
        <f t="shared" ca="1" si="21"/>
        <v>x</v>
      </c>
      <c r="G110" s="197" t="str">
        <f t="shared" ca="1" si="21"/>
        <v/>
      </c>
      <c r="H110" s="197" t="str">
        <f t="shared" ca="1" si="21"/>
        <v/>
      </c>
      <c r="I110" s="197" t="str">
        <f t="shared" ca="1" si="21"/>
        <v/>
      </c>
      <c r="J110" s="197" t="str">
        <f t="shared" ca="1" si="21"/>
        <v/>
      </c>
      <c r="K110" s="197" t="str">
        <f t="shared" ca="1" si="21"/>
        <v/>
      </c>
      <c r="L110" s="197" t="str">
        <f t="shared" ca="1" si="21"/>
        <v/>
      </c>
      <c r="M110" s="197" t="str">
        <f t="shared" ca="1" si="21"/>
        <v/>
      </c>
      <c r="N110" s="197" t="str">
        <f t="shared" ca="1" si="21"/>
        <v/>
      </c>
      <c r="O110" s="197" t="str">
        <f t="shared" ca="1" si="21"/>
        <v/>
      </c>
      <c r="P110" s="197" t="str">
        <f t="shared" ca="1" si="21"/>
        <v/>
      </c>
      <c r="Q110" s="197" t="str">
        <f t="shared" ca="1" si="21"/>
        <v/>
      </c>
      <c r="R110" s="197" t="str">
        <f t="shared" ca="1" si="21"/>
        <v/>
      </c>
      <c r="S110" s="197" t="str">
        <f t="shared" ca="1" si="21"/>
        <v/>
      </c>
      <c r="T110" s="197" t="str">
        <f t="shared" ca="1" si="21"/>
        <v/>
      </c>
      <c r="U110" s="197" t="str">
        <f t="shared" ca="1" si="21"/>
        <v/>
      </c>
      <c r="V110" s="197" t="str">
        <f t="shared" ca="1" si="21"/>
        <v/>
      </c>
      <c r="W110" s="197" t="str">
        <f t="shared" ca="1" si="21"/>
        <v/>
      </c>
      <c r="X110" s="197" t="str">
        <f t="shared" ca="1" si="21"/>
        <v/>
      </c>
      <c r="Y110" s="197" t="str">
        <f t="shared" ca="1" si="21"/>
        <v/>
      </c>
      <c r="Z110" s="197" t="str">
        <f t="shared" ca="1" si="21"/>
        <v/>
      </c>
      <c r="AA110" s="197" t="str">
        <f t="shared" ca="1" si="21"/>
        <v/>
      </c>
      <c r="AB110" s="197" t="str">
        <f t="shared" ca="1" si="21"/>
        <v/>
      </c>
      <c r="AC110" s="197" t="str">
        <f t="shared" ca="1" si="21"/>
        <v/>
      </c>
      <c r="AD110" s="197" t="str">
        <f t="shared" ca="1" si="21"/>
        <v/>
      </c>
      <c r="AE110" s="197" t="str">
        <f t="shared" ca="1" si="21"/>
        <v/>
      </c>
      <c r="AF110" s="197" t="str">
        <f t="shared" ca="1" si="21"/>
        <v/>
      </c>
      <c r="AG110" s="197" t="str">
        <f t="shared" ca="1" si="21"/>
        <v/>
      </c>
      <c r="AH110" s="197" t="str">
        <f t="shared" ca="1" si="21"/>
        <v/>
      </c>
      <c r="AI110" s="197" t="str">
        <f t="shared" ca="1" si="21"/>
        <v/>
      </c>
      <c r="AJ110" s="197" t="str">
        <f t="shared" ca="1" si="21"/>
        <v/>
      </c>
      <c r="AK110" s="197" t="str">
        <f t="shared" ca="1" si="21"/>
        <v/>
      </c>
      <c r="AL110" s="197" t="str">
        <f t="shared" ca="1" si="21"/>
        <v/>
      </c>
      <c r="AM110" s="197" t="str">
        <f t="shared" ca="1" si="21"/>
        <v/>
      </c>
      <c r="AN110" s="197" t="str">
        <f t="shared" ca="1" si="21"/>
        <v/>
      </c>
      <c r="AO110" s="197" t="str">
        <f t="shared" ca="1" si="21"/>
        <v/>
      </c>
      <c r="AP110" s="197" t="str">
        <f t="shared" ca="1" si="21"/>
        <v/>
      </c>
      <c r="AQ110" s="197" t="str">
        <f t="shared" ca="1" si="21"/>
        <v/>
      </c>
      <c r="AR110" s="197" t="str">
        <f t="shared" ca="1" si="21"/>
        <v/>
      </c>
      <c r="AS110" s="197" t="str">
        <f t="shared" ca="1" si="21"/>
        <v/>
      </c>
      <c r="AT110" s="197" t="str">
        <f t="shared" ca="1" si="21"/>
        <v/>
      </c>
      <c r="AU110" s="197" t="str">
        <f t="shared" ca="1" si="21"/>
        <v/>
      </c>
      <c r="AV110" s="197" t="str">
        <f t="shared" ca="1" si="21"/>
        <v/>
      </c>
      <c r="AW110" s="197" t="str">
        <f t="shared" ca="1" si="21"/>
        <v/>
      </c>
    </row>
    <row r="111" spans="1:50">
      <c r="B111" s="5" t="s">
        <v>393</v>
      </c>
      <c r="D111" s="270">
        <f ca="1">IF((COUNTIF(D60:D110,"x")=0),"",(COUNTIF(D60:D110,"x")))</f>
        <v>50</v>
      </c>
      <c r="E111" s="270">
        <f t="shared" ref="E111:AW111" ca="1" si="22">IF((COUNTIF(E60:E110,"x")=0),"",(COUNTIF(E60:E110,"x")))</f>
        <v>50</v>
      </c>
      <c r="F111" s="270">
        <f t="shared" ca="1" si="22"/>
        <v>50</v>
      </c>
      <c r="G111" s="270">
        <f t="shared" ca="1" si="22"/>
        <v>48</v>
      </c>
      <c r="H111" s="270">
        <f t="shared" ca="1" si="22"/>
        <v>48</v>
      </c>
      <c r="I111" s="270">
        <f t="shared" ca="1" si="22"/>
        <v>47</v>
      </c>
      <c r="J111" s="270">
        <f t="shared" ca="1" si="22"/>
        <v>47</v>
      </c>
      <c r="K111" s="270">
        <f t="shared" ca="1" si="22"/>
        <v>47</v>
      </c>
      <c r="L111" s="270">
        <f t="shared" ca="1" si="22"/>
        <v>47</v>
      </c>
      <c r="M111" s="270">
        <f t="shared" ca="1" si="22"/>
        <v>46</v>
      </c>
      <c r="N111" s="270">
        <f t="shared" ca="1" si="22"/>
        <v>41</v>
      </c>
      <c r="O111" s="270">
        <f t="shared" ca="1" si="22"/>
        <v>41</v>
      </c>
      <c r="P111" s="270">
        <f t="shared" ca="1" si="22"/>
        <v>38</v>
      </c>
      <c r="Q111" s="270">
        <f t="shared" ca="1" si="22"/>
        <v>36</v>
      </c>
      <c r="R111" s="270">
        <f t="shared" ca="1" si="22"/>
        <v>35</v>
      </c>
      <c r="S111" s="270">
        <f t="shared" ca="1" si="22"/>
        <v>34</v>
      </c>
      <c r="T111" s="270">
        <f t="shared" ca="1" si="22"/>
        <v>33</v>
      </c>
      <c r="U111" s="270">
        <f t="shared" ca="1" si="22"/>
        <v>29</v>
      </c>
      <c r="V111" s="270">
        <f t="shared" ca="1" si="22"/>
        <v>29</v>
      </c>
      <c r="W111" s="270">
        <f t="shared" ca="1" si="22"/>
        <v>25</v>
      </c>
      <c r="X111" s="270">
        <f t="shared" ca="1" si="22"/>
        <v>23</v>
      </c>
      <c r="Y111" s="270">
        <f t="shared" ca="1" si="22"/>
        <v>20</v>
      </c>
      <c r="Z111" s="270">
        <f t="shared" ca="1" si="22"/>
        <v>18</v>
      </c>
      <c r="AA111" s="270">
        <f t="shared" ca="1" si="22"/>
        <v>17</v>
      </c>
      <c r="AB111" s="270">
        <f t="shared" ca="1" si="22"/>
        <v>15</v>
      </c>
      <c r="AC111" s="270">
        <f t="shared" ca="1" si="22"/>
        <v>13</v>
      </c>
      <c r="AD111" s="270">
        <f t="shared" ca="1" si="22"/>
        <v>13</v>
      </c>
      <c r="AE111" s="270">
        <f t="shared" ca="1" si="22"/>
        <v>10</v>
      </c>
      <c r="AF111" s="270">
        <f t="shared" ca="1" si="22"/>
        <v>7</v>
      </c>
      <c r="AG111" s="270">
        <f t="shared" ca="1" si="22"/>
        <v>3</v>
      </c>
      <c r="AH111" s="270">
        <f t="shared" ca="1" si="22"/>
        <v>1</v>
      </c>
      <c r="AI111" s="270" t="str">
        <f t="shared" ca="1" si="22"/>
        <v/>
      </c>
      <c r="AJ111" s="270" t="str">
        <f t="shared" ca="1" si="22"/>
        <v/>
      </c>
      <c r="AK111" s="270" t="str">
        <f t="shared" ca="1" si="22"/>
        <v/>
      </c>
      <c r="AL111" s="270" t="str">
        <f t="shared" ca="1" si="22"/>
        <v/>
      </c>
      <c r="AM111" s="270" t="str">
        <f t="shared" ca="1" si="22"/>
        <v/>
      </c>
      <c r="AN111" s="270" t="str">
        <f t="shared" ca="1" si="22"/>
        <v/>
      </c>
      <c r="AO111" s="270" t="str">
        <f t="shared" ca="1" si="22"/>
        <v/>
      </c>
      <c r="AP111" s="270" t="str">
        <f t="shared" ca="1" si="22"/>
        <v/>
      </c>
      <c r="AQ111" s="270" t="str">
        <f t="shared" ca="1" si="22"/>
        <v/>
      </c>
      <c r="AR111" s="270" t="str">
        <f t="shared" ca="1" si="22"/>
        <v/>
      </c>
      <c r="AS111" s="270" t="str">
        <f t="shared" ca="1" si="22"/>
        <v/>
      </c>
      <c r="AT111" s="270" t="str">
        <f t="shared" ca="1" si="22"/>
        <v/>
      </c>
      <c r="AU111" s="270" t="str">
        <f t="shared" ca="1" si="22"/>
        <v/>
      </c>
      <c r="AV111" s="270" t="str">
        <f t="shared" ca="1" si="22"/>
        <v/>
      </c>
      <c r="AW111" s="270" t="str">
        <f t="shared" ca="1" si="22"/>
        <v/>
      </c>
      <c r="AX111" s="270" t="str">
        <f t="shared" ref="AX111" si="23">IF((COUNTIF(AX60:AX85,"x")=0),"",(COUNTIF(AX60:AX85,"x")))</f>
        <v/>
      </c>
    </row>
    <row r="112" spans="1:50">
      <c r="D112" s="130">
        <v>1</v>
      </c>
      <c r="E112" s="130">
        <v>2</v>
      </c>
      <c r="F112" s="130">
        <v>3</v>
      </c>
      <c r="G112" s="130">
        <v>4</v>
      </c>
      <c r="H112" s="130">
        <v>5</v>
      </c>
      <c r="I112" s="130">
        <v>6</v>
      </c>
      <c r="J112" s="130">
        <v>7</v>
      </c>
      <c r="K112" s="130">
        <v>8</v>
      </c>
      <c r="L112" s="130">
        <v>9</v>
      </c>
      <c r="M112" s="130">
        <v>10</v>
      </c>
      <c r="N112" s="130">
        <v>11</v>
      </c>
      <c r="O112" s="130">
        <v>12</v>
      </c>
      <c r="P112" s="130">
        <v>13</v>
      </c>
      <c r="Q112" s="130">
        <v>14</v>
      </c>
      <c r="R112" s="130">
        <v>15</v>
      </c>
      <c r="S112" s="130">
        <v>16</v>
      </c>
      <c r="T112" s="130">
        <v>17</v>
      </c>
      <c r="U112" s="130">
        <v>18</v>
      </c>
      <c r="V112" s="130">
        <v>19</v>
      </c>
      <c r="W112" s="130">
        <v>20</v>
      </c>
      <c r="X112" s="130">
        <v>21</v>
      </c>
      <c r="Y112" s="130">
        <v>22</v>
      </c>
      <c r="Z112" s="130">
        <v>23</v>
      </c>
      <c r="AA112" s="130">
        <v>24</v>
      </c>
      <c r="AB112" s="130">
        <v>25</v>
      </c>
      <c r="AC112" s="130">
        <v>26</v>
      </c>
      <c r="AD112" s="130">
        <v>27</v>
      </c>
      <c r="AE112" s="130">
        <v>28</v>
      </c>
      <c r="AF112" s="130">
        <v>29</v>
      </c>
      <c r="AG112" s="130">
        <v>30</v>
      </c>
      <c r="AH112" s="130">
        <v>31</v>
      </c>
      <c r="AI112" s="130">
        <v>32</v>
      </c>
      <c r="AJ112" s="130">
        <v>33</v>
      </c>
      <c r="AK112" s="130">
        <v>34</v>
      </c>
      <c r="AL112" s="130">
        <v>35</v>
      </c>
      <c r="AM112" s="130">
        <v>36</v>
      </c>
      <c r="AN112" s="130">
        <v>37</v>
      </c>
      <c r="AO112" s="130">
        <v>38</v>
      </c>
      <c r="AP112" s="130">
        <v>39</v>
      </c>
      <c r="AQ112" s="130">
        <v>40</v>
      </c>
      <c r="AR112" s="130">
        <v>41</v>
      </c>
      <c r="AS112" s="130">
        <v>42</v>
      </c>
      <c r="AT112" s="130">
        <v>43</v>
      </c>
      <c r="AU112" s="130">
        <v>44</v>
      </c>
      <c r="AV112" s="130">
        <v>45</v>
      </c>
      <c r="AW112" s="130">
        <v>46</v>
      </c>
    </row>
    <row r="113" spans="2:5" ht="18.75">
      <c r="B113" s="1156" t="s">
        <v>394</v>
      </c>
      <c r="C113" s="1157"/>
      <c r="D113" s="1158"/>
      <c r="E113" s="271">
        <f ca="1">COUNT(D111:AW111)</f>
        <v>31</v>
      </c>
    </row>
    <row r="115" spans="2:5" ht="18.75">
      <c r="B115" s="1156" t="s">
        <v>395</v>
      </c>
      <c r="C115" s="1157"/>
      <c r="D115" s="1158"/>
      <c r="E115" s="272">
        <f ca="1">E4+E113-1</f>
        <v>2046</v>
      </c>
    </row>
    <row r="131" spans="2:58">
      <c r="D131" s="268">
        <f>E4</f>
        <v>2016</v>
      </c>
      <c r="E131" s="268">
        <f>D131+1</f>
        <v>2017</v>
      </c>
      <c r="F131" s="268">
        <f t="shared" ref="F131:AW131" si="24">E131+1</f>
        <v>2018</v>
      </c>
      <c r="G131" s="268">
        <f t="shared" si="24"/>
        <v>2019</v>
      </c>
      <c r="H131" s="268">
        <f t="shared" si="24"/>
        <v>2020</v>
      </c>
      <c r="I131" s="268">
        <f t="shared" si="24"/>
        <v>2021</v>
      </c>
      <c r="J131" s="268">
        <f t="shared" si="24"/>
        <v>2022</v>
      </c>
      <c r="K131" s="268">
        <f t="shared" si="24"/>
        <v>2023</v>
      </c>
      <c r="L131" s="268">
        <f t="shared" si="24"/>
        <v>2024</v>
      </c>
      <c r="M131" s="268">
        <f t="shared" si="24"/>
        <v>2025</v>
      </c>
      <c r="N131" s="268">
        <f t="shared" si="24"/>
        <v>2026</v>
      </c>
      <c r="O131" s="268">
        <f t="shared" si="24"/>
        <v>2027</v>
      </c>
      <c r="P131" s="268">
        <f t="shared" si="24"/>
        <v>2028</v>
      </c>
      <c r="Q131" s="268">
        <f t="shared" si="24"/>
        <v>2029</v>
      </c>
      <c r="R131" s="268">
        <f t="shared" si="24"/>
        <v>2030</v>
      </c>
      <c r="S131" s="268">
        <f t="shared" si="24"/>
        <v>2031</v>
      </c>
      <c r="T131" s="268">
        <f t="shared" si="24"/>
        <v>2032</v>
      </c>
      <c r="U131" s="268">
        <f t="shared" si="24"/>
        <v>2033</v>
      </c>
      <c r="V131" s="268">
        <f t="shared" si="24"/>
        <v>2034</v>
      </c>
      <c r="W131" s="268">
        <f t="shared" si="24"/>
        <v>2035</v>
      </c>
      <c r="X131" s="268">
        <f t="shared" si="24"/>
        <v>2036</v>
      </c>
      <c r="Y131" s="268">
        <f t="shared" si="24"/>
        <v>2037</v>
      </c>
      <c r="Z131" s="268">
        <f t="shared" si="24"/>
        <v>2038</v>
      </c>
      <c r="AA131" s="268">
        <f t="shared" si="24"/>
        <v>2039</v>
      </c>
      <c r="AB131" s="268">
        <f t="shared" si="24"/>
        <v>2040</v>
      </c>
      <c r="AC131" s="268">
        <f t="shared" si="24"/>
        <v>2041</v>
      </c>
      <c r="AD131" s="268">
        <f t="shared" si="24"/>
        <v>2042</v>
      </c>
      <c r="AE131" s="268">
        <f t="shared" si="24"/>
        <v>2043</v>
      </c>
      <c r="AF131" s="268">
        <f t="shared" si="24"/>
        <v>2044</v>
      </c>
      <c r="AG131" s="268">
        <f t="shared" si="24"/>
        <v>2045</v>
      </c>
      <c r="AH131" s="268">
        <f t="shared" si="24"/>
        <v>2046</v>
      </c>
      <c r="AI131" s="268">
        <f t="shared" si="24"/>
        <v>2047</v>
      </c>
      <c r="AJ131" s="268">
        <f t="shared" si="24"/>
        <v>2048</v>
      </c>
      <c r="AK131" s="268">
        <f t="shared" si="24"/>
        <v>2049</v>
      </c>
      <c r="AL131" s="268">
        <f t="shared" si="24"/>
        <v>2050</v>
      </c>
      <c r="AM131" s="268">
        <f t="shared" si="24"/>
        <v>2051</v>
      </c>
      <c r="AN131" s="268">
        <f t="shared" si="24"/>
        <v>2052</v>
      </c>
      <c r="AO131" s="268">
        <f t="shared" si="24"/>
        <v>2053</v>
      </c>
      <c r="AP131" s="268">
        <f t="shared" si="24"/>
        <v>2054</v>
      </c>
      <c r="AQ131" s="268">
        <f t="shared" si="24"/>
        <v>2055</v>
      </c>
      <c r="AR131" s="268">
        <f t="shared" si="24"/>
        <v>2056</v>
      </c>
      <c r="AS131" s="268">
        <f t="shared" si="24"/>
        <v>2057</v>
      </c>
      <c r="AT131" s="268">
        <f t="shared" si="24"/>
        <v>2058</v>
      </c>
      <c r="AU131" s="268">
        <f t="shared" si="24"/>
        <v>2059</v>
      </c>
      <c r="AV131" s="268">
        <f t="shared" si="24"/>
        <v>2060</v>
      </c>
      <c r="AW131" s="268">
        <f t="shared" si="24"/>
        <v>2061</v>
      </c>
    </row>
    <row r="134" spans="2:58">
      <c r="B134">
        <v>55</v>
      </c>
      <c r="C134" t="s">
        <v>396</v>
      </c>
      <c r="D134" s="75">
        <f ca="1">COUNTIF(D140:AW140,"ALIVE")</f>
        <v>19</v>
      </c>
    </row>
    <row r="135" spans="2:58">
      <c r="C135" s="75" t="s">
        <v>349</v>
      </c>
      <c r="D135" s="273">
        <v>55</v>
      </c>
      <c r="E135" s="201">
        <f>D135+1</f>
        <v>56</v>
      </c>
      <c r="F135" s="201">
        <f t="shared" ref="F135:AW135" si="25">E135+1</f>
        <v>57</v>
      </c>
      <c r="G135" s="201">
        <f t="shared" si="25"/>
        <v>58</v>
      </c>
      <c r="H135" s="201">
        <f t="shared" si="25"/>
        <v>59</v>
      </c>
      <c r="I135" s="201">
        <f t="shared" si="25"/>
        <v>60</v>
      </c>
      <c r="J135" s="201">
        <f t="shared" si="25"/>
        <v>61</v>
      </c>
      <c r="K135" s="201">
        <f t="shared" si="25"/>
        <v>62</v>
      </c>
      <c r="L135" s="201">
        <f t="shared" si="25"/>
        <v>63</v>
      </c>
      <c r="M135" s="201">
        <f t="shared" si="25"/>
        <v>64</v>
      </c>
      <c r="N135" s="201">
        <f t="shared" si="25"/>
        <v>65</v>
      </c>
      <c r="O135" s="201">
        <f t="shared" si="25"/>
        <v>66</v>
      </c>
      <c r="P135" s="201">
        <f t="shared" si="25"/>
        <v>67</v>
      </c>
      <c r="Q135" s="201">
        <f>P135+1</f>
        <v>68</v>
      </c>
      <c r="R135" s="201">
        <f t="shared" si="25"/>
        <v>69</v>
      </c>
      <c r="S135" s="201">
        <f t="shared" si="25"/>
        <v>70</v>
      </c>
      <c r="T135" s="201">
        <f t="shared" si="25"/>
        <v>71</v>
      </c>
      <c r="U135" s="201">
        <f t="shared" si="25"/>
        <v>72</v>
      </c>
      <c r="V135" s="201">
        <f t="shared" si="25"/>
        <v>73</v>
      </c>
      <c r="W135" s="201">
        <f t="shared" si="25"/>
        <v>74</v>
      </c>
      <c r="X135" s="201">
        <f t="shared" si="25"/>
        <v>75</v>
      </c>
      <c r="Y135" s="201">
        <f t="shared" si="25"/>
        <v>76</v>
      </c>
      <c r="Z135" s="201">
        <f>Y135+1</f>
        <v>77</v>
      </c>
      <c r="AA135" s="201">
        <f t="shared" si="25"/>
        <v>78</v>
      </c>
      <c r="AB135" s="201">
        <f t="shared" si="25"/>
        <v>79</v>
      </c>
      <c r="AC135" s="201">
        <f t="shared" si="25"/>
        <v>80</v>
      </c>
      <c r="AD135" s="201">
        <f t="shared" si="25"/>
        <v>81</v>
      </c>
      <c r="AE135" s="201">
        <f t="shared" si="25"/>
        <v>82</v>
      </c>
      <c r="AF135" s="201">
        <f t="shared" si="25"/>
        <v>83</v>
      </c>
      <c r="AG135" s="201">
        <f>AF135+1</f>
        <v>84</v>
      </c>
      <c r="AH135" s="201">
        <f t="shared" si="25"/>
        <v>85</v>
      </c>
      <c r="AI135" s="201">
        <f t="shared" si="25"/>
        <v>86</v>
      </c>
      <c r="AJ135" s="201">
        <f t="shared" si="25"/>
        <v>87</v>
      </c>
      <c r="AK135" s="201">
        <f t="shared" si="25"/>
        <v>88</v>
      </c>
      <c r="AL135" s="201">
        <f t="shared" si="25"/>
        <v>89</v>
      </c>
      <c r="AM135" s="201">
        <f t="shared" si="25"/>
        <v>90</v>
      </c>
      <c r="AN135" s="201">
        <f t="shared" si="25"/>
        <v>91</v>
      </c>
      <c r="AO135" s="201">
        <f t="shared" si="25"/>
        <v>92</v>
      </c>
      <c r="AP135" s="201">
        <f>AO135+1</f>
        <v>93</v>
      </c>
      <c r="AQ135" s="201">
        <f t="shared" si="25"/>
        <v>94</v>
      </c>
      <c r="AR135" s="201">
        <f t="shared" si="25"/>
        <v>95</v>
      </c>
      <c r="AS135" s="201">
        <f t="shared" si="25"/>
        <v>96</v>
      </c>
      <c r="AT135" s="201">
        <f t="shared" si="25"/>
        <v>97</v>
      </c>
      <c r="AU135" s="201">
        <f>AT135+1</f>
        <v>98</v>
      </c>
      <c r="AV135" s="201">
        <f t="shared" si="25"/>
        <v>99</v>
      </c>
      <c r="AW135" s="201">
        <f t="shared" si="25"/>
        <v>100</v>
      </c>
    </row>
    <row r="136" spans="2:58">
      <c r="D136" s="274">
        <v>7.4960000000000001E-3</v>
      </c>
      <c r="E136" s="274">
        <v>8.0370000000000007E-3</v>
      </c>
      <c r="F136" s="274">
        <v>8.6210000000000002E-3</v>
      </c>
      <c r="G136" s="274">
        <v>9.2449999999999997E-3</v>
      </c>
      <c r="H136" s="274">
        <v>9.9059999999999999E-3</v>
      </c>
      <c r="I136" s="274">
        <v>1.0609E-2</v>
      </c>
      <c r="J136" s="274">
        <v>1.1363E-2</v>
      </c>
      <c r="K136" s="274">
        <v>1.2186000000000001E-2</v>
      </c>
      <c r="L136" s="274">
        <v>1.3110999999999999E-2</v>
      </c>
      <c r="M136" s="274">
        <v>1.4168E-2</v>
      </c>
      <c r="N136" s="274">
        <v>1.5401E-2</v>
      </c>
      <c r="O136" s="274">
        <v>1.6802999999999998E-2</v>
      </c>
      <c r="P136" s="274">
        <v>1.8307E-2</v>
      </c>
      <c r="Q136" s="274">
        <v>1.9869000000000001E-2</v>
      </c>
      <c r="R136" s="274">
        <v>2.1492000000000001E-2</v>
      </c>
      <c r="S136" s="274">
        <v>2.3324000000000001E-2</v>
      </c>
      <c r="T136" s="274">
        <v>2.5412000000000001E-2</v>
      </c>
      <c r="U136" s="274">
        <v>2.7737999999999999E-2</v>
      </c>
      <c r="V136" s="274">
        <v>3.0594E-2</v>
      </c>
      <c r="W136" s="274">
        <v>3.3673000000000002E-2</v>
      </c>
      <c r="X136" s="274">
        <v>3.6860999999999998E-2</v>
      </c>
      <c r="Y136" s="274">
        <v>4.0411999999999997E-2</v>
      </c>
      <c r="Z136" s="274">
        <v>4.4643000000000002E-2</v>
      </c>
      <c r="AA136" s="274">
        <v>4.9437000000000002E-2</v>
      </c>
      <c r="AB136" s="274">
        <v>5.4566999999999997E-2</v>
      </c>
      <c r="AC136" s="274">
        <v>6.0365000000000002E-2</v>
      </c>
      <c r="AD136" s="274">
        <v>6.6623000000000002E-2</v>
      </c>
      <c r="AE136" s="274">
        <v>7.3633000000000004E-2</v>
      </c>
      <c r="AF136" s="274">
        <v>8.1420999999999993E-2</v>
      </c>
      <c r="AG136" s="274">
        <v>9.0897000000000006E-2</v>
      </c>
      <c r="AH136" s="274">
        <v>0.101288</v>
      </c>
      <c r="AI136" s="274">
        <v>0.112634</v>
      </c>
      <c r="AJ136" s="274">
        <v>0.124971</v>
      </c>
      <c r="AK136" s="274">
        <v>0.138321</v>
      </c>
      <c r="AL136" s="274">
        <v>0.152696</v>
      </c>
      <c r="AM136" s="274">
        <v>0.16808899999999999</v>
      </c>
      <c r="AN136" s="274">
        <v>0.184477</v>
      </c>
      <c r="AO136" s="274">
        <v>0.201816</v>
      </c>
      <c r="AP136" s="274">
        <v>0.22004000000000001</v>
      </c>
      <c r="AQ136" s="274">
        <v>0.239065</v>
      </c>
      <c r="AR136" s="274">
        <v>0.25878099999999998</v>
      </c>
      <c r="AS136" s="274">
        <v>0.27906199999999998</v>
      </c>
      <c r="AT136" s="274">
        <v>0.29976399999999997</v>
      </c>
      <c r="AU136" s="274">
        <v>0.32073099999999999</v>
      </c>
      <c r="AV136" s="274">
        <v>0.34179900000000002</v>
      </c>
      <c r="AW136" s="274">
        <v>1</v>
      </c>
    </row>
    <row r="137" spans="2:58">
      <c r="C137" t="s">
        <v>397</v>
      </c>
      <c r="D137" s="36">
        <f>D136*100</f>
        <v>0.74960000000000004</v>
      </c>
      <c r="E137" s="36">
        <f t="shared" ref="E137:AW137" si="26">E136*100</f>
        <v>0.80370000000000008</v>
      </c>
      <c r="F137" s="36">
        <f t="shared" si="26"/>
        <v>0.86209999999999998</v>
      </c>
      <c r="G137" s="36">
        <f t="shared" si="26"/>
        <v>0.92449999999999999</v>
      </c>
      <c r="H137" s="36">
        <f t="shared" si="26"/>
        <v>0.99060000000000004</v>
      </c>
      <c r="I137" s="36">
        <f t="shared" si="26"/>
        <v>1.0609</v>
      </c>
      <c r="J137" s="36">
        <f t="shared" si="26"/>
        <v>1.1363000000000001</v>
      </c>
      <c r="K137" s="36">
        <f t="shared" si="26"/>
        <v>1.2186000000000001</v>
      </c>
      <c r="L137" s="36">
        <f t="shared" si="26"/>
        <v>1.3110999999999999</v>
      </c>
      <c r="M137" s="36">
        <f t="shared" si="26"/>
        <v>1.4168000000000001</v>
      </c>
      <c r="N137" s="36">
        <f t="shared" si="26"/>
        <v>1.5401</v>
      </c>
      <c r="O137" s="36">
        <f t="shared" si="26"/>
        <v>1.6802999999999999</v>
      </c>
      <c r="P137" s="36">
        <f t="shared" si="26"/>
        <v>1.8307</v>
      </c>
      <c r="Q137" s="36">
        <f t="shared" si="26"/>
        <v>1.9869000000000001</v>
      </c>
      <c r="R137" s="36">
        <f t="shared" si="26"/>
        <v>2.1492</v>
      </c>
      <c r="S137" s="36">
        <f t="shared" si="26"/>
        <v>2.3324000000000003</v>
      </c>
      <c r="T137" s="36">
        <f t="shared" si="26"/>
        <v>2.5411999999999999</v>
      </c>
      <c r="U137" s="36">
        <f t="shared" si="26"/>
        <v>2.7738</v>
      </c>
      <c r="V137" s="36">
        <f t="shared" si="26"/>
        <v>3.0594000000000001</v>
      </c>
      <c r="W137" s="36">
        <f t="shared" si="26"/>
        <v>3.3673000000000002</v>
      </c>
      <c r="X137" s="36">
        <f t="shared" si="26"/>
        <v>3.6860999999999997</v>
      </c>
      <c r="Y137" s="36">
        <f t="shared" si="26"/>
        <v>4.0411999999999999</v>
      </c>
      <c r="Z137" s="36">
        <f t="shared" si="26"/>
        <v>4.4643000000000006</v>
      </c>
      <c r="AA137" s="36">
        <f t="shared" si="26"/>
        <v>4.9436999999999998</v>
      </c>
      <c r="AB137" s="36">
        <f t="shared" si="26"/>
        <v>5.4566999999999997</v>
      </c>
      <c r="AC137" s="36">
        <f t="shared" si="26"/>
        <v>6.0365000000000002</v>
      </c>
      <c r="AD137" s="36">
        <f t="shared" si="26"/>
        <v>6.6623000000000001</v>
      </c>
      <c r="AE137" s="36">
        <f t="shared" si="26"/>
        <v>7.3633000000000006</v>
      </c>
      <c r="AF137" s="36">
        <f t="shared" si="26"/>
        <v>8.1420999999999992</v>
      </c>
      <c r="AG137" s="36">
        <f t="shared" si="26"/>
        <v>9.0897000000000006</v>
      </c>
      <c r="AH137" s="36">
        <f t="shared" si="26"/>
        <v>10.1288</v>
      </c>
      <c r="AI137" s="36">
        <f t="shared" si="26"/>
        <v>11.263399999999999</v>
      </c>
      <c r="AJ137" s="36">
        <f t="shared" si="26"/>
        <v>12.4971</v>
      </c>
      <c r="AK137" s="36">
        <f t="shared" si="26"/>
        <v>13.832100000000001</v>
      </c>
      <c r="AL137" s="36">
        <f t="shared" si="26"/>
        <v>15.269600000000001</v>
      </c>
      <c r="AM137" s="36">
        <f t="shared" si="26"/>
        <v>16.808899999999998</v>
      </c>
      <c r="AN137" s="36">
        <f t="shared" si="26"/>
        <v>18.447700000000001</v>
      </c>
      <c r="AO137" s="36">
        <f t="shared" si="26"/>
        <v>20.1816</v>
      </c>
      <c r="AP137" s="36">
        <f t="shared" si="26"/>
        <v>22.004000000000001</v>
      </c>
      <c r="AQ137" s="36">
        <f t="shared" si="26"/>
        <v>23.906500000000001</v>
      </c>
      <c r="AR137" s="36">
        <f t="shared" si="26"/>
        <v>25.8781</v>
      </c>
      <c r="AS137" s="36">
        <f t="shared" si="26"/>
        <v>27.906199999999998</v>
      </c>
      <c r="AT137" s="36">
        <f t="shared" si="26"/>
        <v>29.976399999999998</v>
      </c>
      <c r="AU137" s="36">
        <f t="shared" si="26"/>
        <v>32.073099999999997</v>
      </c>
      <c r="AV137" s="36">
        <f t="shared" si="26"/>
        <v>34.179900000000004</v>
      </c>
      <c r="AW137" s="36">
        <f t="shared" si="26"/>
        <v>100</v>
      </c>
    </row>
    <row r="138" spans="2:58">
      <c r="D138" s="36">
        <f>100-D137</f>
        <v>99.250399999999999</v>
      </c>
      <c r="E138" s="36">
        <f t="shared" ref="E138:AW138" si="27">100-E137</f>
        <v>99.196299999999994</v>
      </c>
      <c r="F138" s="36">
        <f t="shared" si="27"/>
        <v>99.137900000000002</v>
      </c>
      <c r="G138" s="36">
        <f t="shared" si="27"/>
        <v>99.075500000000005</v>
      </c>
      <c r="H138" s="36">
        <f t="shared" si="27"/>
        <v>99.009399999999999</v>
      </c>
      <c r="I138" s="36">
        <f t="shared" si="27"/>
        <v>98.939099999999996</v>
      </c>
      <c r="J138" s="36">
        <f t="shared" si="27"/>
        <v>98.863699999999994</v>
      </c>
      <c r="K138" s="36">
        <f t="shared" si="27"/>
        <v>98.781400000000005</v>
      </c>
      <c r="L138" s="36">
        <f t="shared" si="27"/>
        <v>98.688900000000004</v>
      </c>
      <c r="M138" s="36">
        <f t="shared" si="27"/>
        <v>98.583200000000005</v>
      </c>
      <c r="N138" s="36">
        <f t="shared" si="27"/>
        <v>98.459900000000005</v>
      </c>
      <c r="O138" s="36">
        <f t="shared" si="27"/>
        <v>98.319699999999997</v>
      </c>
      <c r="P138" s="36">
        <f t="shared" si="27"/>
        <v>98.169300000000007</v>
      </c>
      <c r="Q138" s="36">
        <f t="shared" si="27"/>
        <v>98.013099999999994</v>
      </c>
      <c r="R138" s="36">
        <f t="shared" si="27"/>
        <v>97.850800000000007</v>
      </c>
      <c r="S138" s="36">
        <f t="shared" si="27"/>
        <v>97.667599999999993</v>
      </c>
      <c r="T138" s="36">
        <f t="shared" si="27"/>
        <v>97.458799999999997</v>
      </c>
      <c r="U138" s="36">
        <f t="shared" si="27"/>
        <v>97.226200000000006</v>
      </c>
      <c r="V138" s="36">
        <f t="shared" si="27"/>
        <v>96.940600000000003</v>
      </c>
      <c r="W138" s="36">
        <f t="shared" si="27"/>
        <v>96.6327</v>
      </c>
      <c r="X138" s="36">
        <f t="shared" si="27"/>
        <v>96.313900000000004</v>
      </c>
      <c r="Y138" s="36">
        <f t="shared" si="27"/>
        <v>95.958799999999997</v>
      </c>
      <c r="Z138" s="36">
        <f t="shared" si="27"/>
        <v>95.535700000000006</v>
      </c>
      <c r="AA138" s="36">
        <f t="shared" si="27"/>
        <v>95.056299999999993</v>
      </c>
      <c r="AB138" s="36">
        <f t="shared" si="27"/>
        <v>94.543300000000002</v>
      </c>
      <c r="AC138" s="36">
        <f t="shared" si="27"/>
        <v>93.963499999999996</v>
      </c>
      <c r="AD138" s="36">
        <f t="shared" si="27"/>
        <v>93.337699999999998</v>
      </c>
      <c r="AE138" s="36">
        <f t="shared" si="27"/>
        <v>92.636700000000005</v>
      </c>
      <c r="AF138" s="36">
        <f t="shared" si="27"/>
        <v>91.857900000000001</v>
      </c>
      <c r="AG138" s="36">
        <f t="shared" si="27"/>
        <v>90.910300000000007</v>
      </c>
      <c r="AH138" s="36">
        <f t="shared" si="27"/>
        <v>89.871200000000002</v>
      </c>
      <c r="AI138" s="36">
        <f t="shared" si="27"/>
        <v>88.736599999999996</v>
      </c>
      <c r="AJ138" s="36">
        <f t="shared" si="27"/>
        <v>87.502899999999997</v>
      </c>
      <c r="AK138" s="36">
        <f t="shared" si="27"/>
        <v>86.167900000000003</v>
      </c>
      <c r="AL138" s="36">
        <f t="shared" si="27"/>
        <v>84.730400000000003</v>
      </c>
      <c r="AM138" s="36">
        <f t="shared" si="27"/>
        <v>83.191100000000006</v>
      </c>
      <c r="AN138" s="36">
        <f t="shared" si="27"/>
        <v>81.552300000000002</v>
      </c>
      <c r="AO138" s="36">
        <f t="shared" si="27"/>
        <v>79.818399999999997</v>
      </c>
      <c r="AP138" s="36">
        <f t="shared" si="27"/>
        <v>77.995999999999995</v>
      </c>
      <c r="AQ138" s="36">
        <f t="shared" si="27"/>
        <v>76.093500000000006</v>
      </c>
      <c r="AR138" s="36">
        <f t="shared" si="27"/>
        <v>74.121899999999997</v>
      </c>
      <c r="AS138" s="36">
        <f t="shared" si="27"/>
        <v>72.093800000000002</v>
      </c>
      <c r="AT138" s="36">
        <f t="shared" si="27"/>
        <v>70.023600000000002</v>
      </c>
      <c r="AU138" s="36">
        <f t="shared" si="27"/>
        <v>67.926900000000003</v>
      </c>
      <c r="AV138" s="36">
        <f t="shared" si="27"/>
        <v>65.820099999999996</v>
      </c>
      <c r="AW138" s="36">
        <f t="shared" si="27"/>
        <v>0</v>
      </c>
    </row>
    <row r="139" spans="2:58" s="275" customFormat="1">
      <c r="C139" t="s">
        <v>398</v>
      </c>
      <c r="D139" s="276">
        <f ca="1">RAND()*100</f>
        <v>37.451560282261042</v>
      </c>
      <c r="E139" s="276">
        <f t="shared" ref="E139:AW139" ca="1" si="28">RAND()*100</f>
        <v>86.054970804555012</v>
      </c>
      <c r="F139" s="276">
        <f t="shared" ca="1" si="28"/>
        <v>70.378516233333897</v>
      </c>
      <c r="G139" s="276">
        <f t="shared" ca="1" si="28"/>
        <v>37.468320040088621</v>
      </c>
      <c r="H139" s="276">
        <f t="shared" ca="1" si="28"/>
        <v>49.268832065070669</v>
      </c>
      <c r="I139" s="276">
        <f t="shared" ca="1" si="28"/>
        <v>45.754413997150479</v>
      </c>
      <c r="J139" s="276">
        <f t="shared" ca="1" si="28"/>
        <v>23.009014295542141</v>
      </c>
      <c r="K139" s="276">
        <f t="shared" ca="1" si="28"/>
        <v>76.247104731328136</v>
      </c>
      <c r="L139" s="276">
        <f t="shared" ca="1" si="28"/>
        <v>86.323227511179397</v>
      </c>
      <c r="M139" s="276">
        <f t="shared" ca="1" si="28"/>
        <v>29.564968842306051</v>
      </c>
      <c r="N139" s="276">
        <f t="shared" ca="1" si="28"/>
        <v>69.983902702419556</v>
      </c>
      <c r="O139" s="276">
        <f t="shared" ca="1" si="28"/>
        <v>31.038957229315713</v>
      </c>
      <c r="P139" s="276">
        <f t="shared" ca="1" si="28"/>
        <v>92.961015749681039</v>
      </c>
      <c r="Q139" s="276">
        <f t="shared" ca="1" si="28"/>
        <v>42.319936107058979</v>
      </c>
      <c r="R139" s="276">
        <f t="shared" ca="1" si="28"/>
        <v>49.832235610033393</v>
      </c>
      <c r="S139" s="276">
        <f t="shared" ca="1" si="28"/>
        <v>14.973635420518693</v>
      </c>
      <c r="T139" s="276">
        <f t="shared" ca="1" si="28"/>
        <v>40.294855286791396</v>
      </c>
      <c r="U139" s="276">
        <f t="shared" ca="1" si="28"/>
        <v>84.402122399427412</v>
      </c>
      <c r="V139" s="276">
        <f t="shared" ca="1" si="28"/>
        <v>69.559176793050042</v>
      </c>
      <c r="W139" s="276">
        <f t="shared" ca="1" si="28"/>
        <v>97.448828559534135</v>
      </c>
      <c r="X139" s="276">
        <f t="shared" ca="1" si="28"/>
        <v>10.272444629944122</v>
      </c>
      <c r="Y139" s="276">
        <f t="shared" ca="1" si="28"/>
        <v>74.507477974049422</v>
      </c>
      <c r="Z139" s="276">
        <f t="shared" ca="1" si="28"/>
        <v>59.545316969454817</v>
      </c>
      <c r="AA139" s="276">
        <f t="shared" ca="1" si="28"/>
        <v>5.7699463148319747</v>
      </c>
      <c r="AB139" s="276">
        <f t="shared" ca="1" si="28"/>
        <v>59.428361625693462</v>
      </c>
      <c r="AC139" s="276">
        <f t="shared" ca="1" si="28"/>
        <v>75.547894992615198</v>
      </c>
      <c r="AD139" s="276">
        <f t="shared" ca="1" si="28"/>
        <v>41.254676033248984</v>
      </c>
      <c r="AE139" s="276">
        <f t="shared" ca="1" si="28"/>
        <v>80.971423278841314</v>
      </c>
      <c r="AF139" s="276">
        <f t="shared" ca="1" si="28"/>
        <v>72.648175516396634</v>
      </c>
      <c r="AG139" s="276">
        <f t="shared" ca="1" si="28"/>
        <v>15.170012795229704</v>
      </c>
      <c r="AH139" s="276">
        <f t="shared" ca="1" si="28"/>
        <v>32.875000133292353</v>
      </c>
      <c r="AI139" s="276">
        <f t="shared" ca="1" si="28"/>
        <v>45.146086339785022</v>
      </c>
      <c r="AJ139" s="276">
        <f t="shared" ca="1" si="28"/>
        <v>71.013176775537502</v>
      </c>
      <c r="AK139" s="276">
        <f t="shared" ca="1" si="28"/>
        <v>45.95362909989008</v>
      </c>
      <c r="AL139" s="276">
        <f t="shared" ca="1" si="28"/>
        <v>28.81855982101963</v>
      </c>
      <c r="AM139" s="276">
        <f t="shared" ca="1" si="28"/>
        <v>67.828489826603104</v>
      </c>
      <c r="AN139" s="276">
        <f t="shared" ca="1" si="28"/>
        <v>23.193124244721275</v>
      </c>
      <c r="AO139" s="276">
        <f t="shared" ca="1" si="28"/>
        <v>52.961504956318251</v>
      </c>
      <c r="AP139" s="276">
        <f t="shared" ca="1" si="28"/>
        <v>14.559676540589162</v>
      </c>
      <c r="AQ139" s="276">
        <f t="shared" ca="1" si="28"/>
        <v>51.479491971871141</v>
      </c>
      <c r="AR139" s="276">
        <f t="shared" ca="1" si="28"/>
        <v>90.170913129042376</v>
      </c>
      <c r="AS139" s="276">
        <f t="shared" ca="1" si="28"/>
        <v>47.224773700349587</v>
      </c>
      <c r="AT139" s="276">
        <f t="shared" ca="1" si="28"/>
        <v>4.0302580416307858</v>
      </c>
      <c r="AU139" s="276">
        <f t="shared" ca="1" si="28"/>
        <v>80.270792331209904</v>
      </c>
      <c r="AV139" s="276">
        <f t="shared" ca="1" si="28"/>
        <v>65.308429877109091</v>
      </c>
      <c r="AW139" s="276">
        <f t="shared" ca="1" si="28"/>
        <v>3.2378428691261507</v>
      </c>
      <c r="AX139"/>
      <c r="AY139"/>
      <c r="AZ139"/>
      <c r="BA139"/>
      <c r="BB139"/>
      <c r="BC139"/>
      <c r="BD139"/>
      <c r="BE139"/>
      <c r="BF139"/>
    </row>
    <row r="140" spans="2:58">
      <c r="D140" t="str">
        <f ca="1">IF(OR(C140="RIP",C140="***"),"***",IF((D139-D138)&gt;0,"RIP","ALIVE"))</f>
        <v>ALIVE</v>
      </c>
      <c r="E140" t="str">
        <f t="shared" ref="E140:AW140" ca="1" si="29">IF(OR(D140="RIP",D140="***"),"***",IF((E139-E138)&gt;0,"RIP","ALIVE"))</f>
        <v>ALIVE</v>
      </c>
      <c r="F140" t="str">
        <f t="shared" ca="1" si="29"/>
        <v>ALIVE</v>
      </c>
      <c r="G140" t="str">
        <f t="shared" ca="1" si="29"/>
        <v>ALIVE</v>
      </c>
      <c r="H140" t="str">
        <f t="shared" ca="1" si="29"/>
        <v>ALIVE</v>
      </c>
      <c r="I140" t="str">
        <f t="shared" ca="1" si="29"/>
        <v>ALIVE</v>
      </c>
      <c r="J140" t="str">
        <f t="shared" ca="1" si="29"/>
        <v>ALIVE</v>
      </c>
      <c r="K140" t="str">
        <f t="shared" ca="1" si="29"/>
        <v>ALIVE</v>
      </c>
      <c r="L140" t="str">
        <f t="shared" ca="1" si="29"/>
        <v>ALIVE</v>
      </c>
      <c r="M140" t="str">
        <f t="shared" ca="1" si="29"/>
        <v>ALIVE</v>
      </c>
      <c r="N140" t="str">
        <f t="shared" ca="1" si="29"/>
        <v>ALIVE</v>
      </c>
      <c r="O140" t="str">
        <f t="shared" ca="1" si="29"/>
        <v>ALIVE</v>
      </c>
      <c r="P140" t="str">
        <f t="shared" ca="1" si="29"/>
        <v>ALIVE</v>
      </c>
      <c r="Q140" t="str">
        <f t="shared" ca="1" si="29"/>
        <v>ALIVE</v>
      </c>
      <c r="R140" t="str">
        <f t="shared" ca="1" si="29"/>
        <v>ALIVE</v>
      </c>
      <c r="S140" t="str">
        <f t="shared" ca="1" si="29"/>
        <v>ALIVE</v>
      </c>
      <c r="T140" t="str">
        <f t="shared" ca="1" si="29"/>
        <v>ALIVE</v>
      </c>
      <c r="U140" t="str">
        <f t="shared" ca="1" si="29"/>
        <v>ALIVE</v>
      </c>
      <c r="V140" t="str">
        <f t="shared" ca="1" si="29"/>
        <v>ALIVE</v>
      </c>
      <c r="W140" t="str">
        <f t="shared" ca="1" si="29"/>
        <v>RIP</v>
      </c>
      <c r="X140" t="str">
        <f t="shared" ca="1" si="29"/>
        <v>***</v>
      </c>
      <c r="Y140" t="str">
        <f t="shared" ca="1" si="29"/>
        <v>***</v>
      </c>
      <c r="Z140" t="str">
        <f t="shared" ca="1" si="29"/>
        <v>***</v>
      </c>
      <c r="AA140" t="str">
        <f t="shared" ca="1" si="29"/>
        <v>***</v>
      </c>
      <c r="AB140" t="str">
        <f t="shared" ca="1" si="29"/>
        <v>***</v>
      </c>
      <c r="AC140" t="str">
        <f t="shared" ca="1" si="29"/>
        <v>***</v>
      </c>
      <c r="AD140" t="str">
        <f t="shared" ca="1" si="29"/>
        <v>***</v>
      </c>
      <c r="AE140" t="str">
        <f t="shared" ca="1" si="29"/>
        <v>***</v>
      </c>
      <c r="AF140" t="str">
        <f t="shared" ca="1" si="29"/>
        <v>***</v>
      </c>
      <c r="AG140" t="str">
        <f t="shared" ca="1" si="29"/>
        <v>***</v>
      </c>
      <c r="AH140" t="str">
        <f t="shared" ca="1" si="29"/>
        <v>***</v>
      </c>
      <c r="AI140" t="str">
        <f t="shared" ca="1" si="29"/>
        <v>***</v>
      </c>
      <c r="AJ140" t="str">
        <f t="shared" ca="1" si="29"/>
        <v>***</v>
      </c>
      <c r="AK140" t="str">
        <f t="shared" ca="1" si="29"/>
        <v>***</v>
      </c>
      <c r="AL140" t="str">
        <f t="shared" ca="1" si="29"/>
        <v>***</v>
      </c>
      <c r="AM140" t="str">
        <f t="shared" ca="1" si="29"/>
        <v>***</v>
      </c>
      <c r="AN140" t="str">
        <f t="shared" ca="1" si="29"/>
        <v>***</v>
      </c>
      <c r="AO140" t="str">
        <f t="shared" ca="1" si="29"/>
        <v>***</v>
      </c>
      <c r="AP140" t="str">
        <f t="shared" ca="1" si="29"/>
        <v>***</v>
      </c>
      <c r="AQ140" t="str">
        <f t="shared" ca="1" si="29"/>
        <v>***</v>
      </c>
      <c r="AR140" t="str">
        <f t="shared" ca="1" si="29"/>
        <v>***</v>
      </c>
      <c r="AS140" t="str">
        <f t="shared" ca="1" si="29"/>
        <v>***</v>
      </c>
      <c r="AT140" t="str">
        <f t="shared" ca="1" si="29"/>
        <v>***</v>
      </c>
      <c r="AU140" t="str">
        <f t="shared" ca="1" si="29"/>
        <v>***</v>
      </c>
      <c r="AV140" t="str">
        <f t="shared" ca="1" si="29"/>
        <v>***</v>
      </c>
      <c r="AW140" t="str">
        <f t="shared" ca="1" si="29"/>
        <v>***</v>
      </c>
    </row>
    <row r="143" spans="2:58">
      <c r="B143">
        <v>56</v>
      </c>
      <c r="C143" t="s">
        <v>396</v>
      </c>
      <c r="D143" s="75">
        <f ca="1">COUNTIF(D149:AW149,"ALIVE")</f>
        <v>22</v>
      </c>
    </row>
    <row r="144" spans="2:58">
      <c r="C144" s="75" t="s">
        <v>349</v>
      </c>
      <c r="D144" s="273">
        <v>56</v>
      </c>
      <c r="E144" s="201">
        <f>D144+1</f>
        <v>57</v>
      </c>
      <c r="F144" s="201">
        <f t="shared" ref="F144:P144" si="30">E144+1</f>
        <v>58</v>
      </c>
      <c r="G144" s="201">
        <f t="shared" si="30"/>
        <v>59</v>
      </c>
      <c r="H144" s="201">
        <f t="shared" si="30"/>
        <v>60</v>
      </c>
      <c r="I144" s="201">
        <f t="shared" si="30"/>
        <v>61</v>
      </c>
      <c r="J144" s="201">
        <f t="shared" si="30"/>
        <v>62</v>
      </c>
      <c r="K144" s="201">
        <f t="shared" si="30"/>
        <v>63</v>
      </c>
      <c r="L144" s="201">
        <f t="shared" si="30"/>
        <v>64</v>
      </c>
      <c r="M144" s="201">
        <f t="shared" si="30"/>
        <v>65</v>
      </c>
      <c r="N144" s="201">
        <f t="shared" si="30"/>
        <v>66</v>
      </c>
      <c r="O144" s="201">
        <f t="shared" si="30"/>
        <v>67</v>
      </c>
      <c r="P144" s="201">
        <f t="shared" si="30"/>
        <v>68</v>
      </c>
      <c r="Q144" s="201">
        <f>P144+1</f>
        <v>69</v>
      </c>
      <c r="R144" s="201">
        <f t="shared" ref="R144:Y144" si="31">Q144+1</f>
        <v>70</v>
      </c>
      <c r="S144" s="201">
        <f t="shared" si="31"/>
        <v>71</v>
      </c>
      <c r="T144" s="201">
        <f t="shared" si="31"/>
        <v>72</v>
      </c>
      <c r="U144" s="201">
        <f t="shared" si="31"/>
        <v>73</v>
      </c>
      <c r="V144" s="201">
        <f t="shared" si="31"/>
        <v>74</v>
      </c>
      <c r="W144" s="201">
        <f t="shared" si="31"/>
        <v>75</v>
      </c>
      <c r="X144" s="201">
        <f t="shared" si="31"/>
        <v>76</v>
      </c>
      <c r="Y144" s="201">
        <f t="shared" si="31"/>
        <v>77</v>
      </c>
      <c r="Z144" s="201">
        <f>Y144+1</f>
        <v>78</v>
      </c>
      <c r="AA144" s="201">
        <f t="shared" ref="AA144:AF144" si="32">Z144+1</f>
        <v>79</v>
      </c>
      <c r="AB144" s="201">
        <f t="shared" si="32"/>
        <v>80</v>
      </c>
      <c r="AC144" s="201">
        <f t="shared" si="32"/>
        <v>81</v>
      </c>
      <c r="AD144" s="201">
        <f t="shared" si="32"/>
        <v>82</v>
      </c>
      <c r="AE144" s="201">
        <f t="shared" si="32"/>
        <v>83</v>
      </c>
      <c r="AF144" s="201">
        <f t="shared" si="32"/>
        <v>84</v>
      </c>
      <c r="AG144" s="201">
        <f>AF144+1</f>
        <v>85</v>
      </c>
      <c r="AH144" s="201">
        <f t="shared" ref="AH144:AO144" si="33">AG144+1</f>
        <v>86</v>
      </c>
      <c r="AI144" s="201">
        <f t="shared" si="33"/>
        <v>87</v>
      </c>
      <c r="AJ144" s="201">
        <f t="shared" si="33"/>
        <v>88</v>
      </c>
      <c r="AK144" s="201">
        <f t="shared" si="33"/>
        <v>89</v>
      </c>
      <c r="AL144" s="201">
        <f t="shared" si="33"/>
        <v>90</v>
      </c>
      <c r="AM144" s="201">
        <f t="shared" si="33"/>
        <v>91</v>
      </c>
      <c r="AN144" s="201">
        <f t="shared" si="33"/>
        <v>92</v>
      </c>
      <c r="AO144" s="201">
        <f t="shared" si="33"/>
        <v>93</v>
      </c>
      <c r="AP144" s="201">
        <f>AO144+1</f>
        <v>94</v>
      </c>
      <c r="AQ144" s="201">
        <f t="shared" ref="AQ144:AT144" si="34">AP144+1</f>
        <v>95</v>
      </c>
      <c r="AR144" s="201">
        <f t="shared" si="34"/>
        <v>96</v>
      </c>
      <c r="AS144" s="201">
        <f t="shared" si="34"/>
        <v>97</v>
      </c>
      <c r="AT144" s="201">
        <f t="shared" si="34"/>
        <v>98</v>
      </c>
      <c r="AU144" s="201">
        <f>AT144+1</f>
        <v>99</v>
      </c>
      <c r="AV144" s="201">
        <f t="shared" ref="AV144" si="35">AU144+1</f>
        <v>100</v>
      </c>
    </row>
    <row r="145" spans="2:49">
      <c r="D145" s="274">
        <v>8.0370000000000007E-3</v>
      </c>
      <c r="E145" s="274">
        <v>8.6210000000000002E-3</v>
      </c>
      <c r="F145" s="274">
        <v>9.2449999999999997E-3</v>
      </c>
      <c r="G145" s="274">
        <v>9.9059999999999999E-3</v>
      </c>
      <c r="H145" s="274">
        <v>1.0609E-2</v>
      </c>
      <c r="I145" s="274">
        <v>1.1363E-2</v>
      </c>
      <c r="J145" s="274">
        <v>1.2186000000000001E-2</v>
      </c>
      <c r="K145" s="274">
        <v>1.3110999999999999E-2</v>
      </c>
      <c r="L145" s="274">
        <v>1.4168E-2</v>
      </c>
      <c r="M145" s="274">
        <v>1.5401E-2</v>
      </c>
      <c r="N145" s="274">
        <v>1.6802999999999998E-2</v>
      </c>
      <c r="O145" s="274">
        <v>1.8307E-2</v>
      </c>
      <c r="P145" s="274">
        <v>1.9869000000000001E-2</v>
      </c>
      <c r="Q145" s="274">
        <v>2.1492000000000001E-2</v>
      </c>
      <c r="R145" s="274">
        <v>2.3324000000000001E-2</v>
      </c>
      <c r="S145" s="274">
        <v>2.5412000000000001E-2</v>
      </c>
      <c r="T145" s="274">
        <v>2.7737999999999999E-2</v>
      </c>
      <c r="U145" s="274">
        <v>3.0594E-2</v>
      </c>
      <c r="V145" s="274">
        <v>3.3673000000000002E-2</v>
      </c>
      <c r="W145" s="274">
        <v>3.6860999999999998E-2</v>
      </c>
      <c r="X145" s="274">
        <v>4.0411999999999997E-2</v>
      </c>
      <c r="Y145" s="274">
        <v>4.4643000000000002E-2</v>
      </c>
      <c r="Z145" s="274">
        <v>4.9437000000000002E-2</v>
      </c>
      <c r="AA145" s="274">
        <v>5.4566999999999997E-2</v>
      </c>
      <c r="AB145" s="274">
        <v>6.0365000000000002E-2</v>
      </c>
      <c r="AC145" s="274">
        <v>6.6623000000000002E-2</v>
      </c>
      <c r="AD145" s="274">
        <v>7.3633000000000004E-2</v>
      </c>
      <c r="AE145" s="274">
        <v>8.1420999999999993E-2</v>
      </c>
      <c r="AF145" s="274">
        <v>9.0897000000000006E-2</v>
      </c>
      <c r="AG145" s="274">
        <v>0.101288</v>
      </c>
      <c r="AH145" s="274">
        <v>0.112634</v>
      </c>
      <c r="AI145" s="274">
        <v>0.124971</v>
      </c>
      <c r="AJ145" s="274">
        <v>0.138321</v>
      </c>
      <c r="AK145" s="274">
        <v>0.152696</v>
      </c>
      <c r="AL145" s="274">
        <v>0.16808899999999999</v>
      </c>
      <c r="AM145" s="274">
        <v>0.184477</v>
      </c>
      <c r="AN145" s="274">
        <v>0.201816</v>
      </c>
      <c r="AO145" s="274">
        <v>0.22004000000000001</v>
      </c>
      <c r="AP145" s="274">
        <v>0.239065</v>
      </c>
      <c r="AQ145" s="274">
        <v>0.25878099999999998</v>
      </c>
      <c r="AR145" s="274">
        <v>0.27906199999999998</v>
      </c>
      <c r="AS145" s="274">
        <v>0.29976399999999997</v>
      </c>
      <c r="AT145" s="274">
        <v>0.32073099999999999</v>
      </c>
      <c r="AU145" s="274">
        <v>0.34179900000000002</v>
      </c>
      <c r="AV145" s="274">
        <v>1</v>
      </c>
    </row>
    <row r="146" spans="2:49">
      <c r="C146" t="s">
        <v>397</v>
      </c>
      <c r="D146" s="36">
        <f>D145*100</f>
        <v>0.80370000000000008</v>
      </c>
      <c r="E146" s="36">
        <f t="shared" ref="E146:AV146" si="36">E145*100</f>
        <v>0.86209999999999998</v>
      </c>
      <c r="F146" s="36">
        <f t="shared" si="36"/>
        <v>0.92449999999999999</v>
      </c>
      <c r="G146" s="36">
        <f t="shared" si="36"/>
        <v>0.99060000000000004</v>
      </c>
      <c r="H146" s="36">
        <f t="shared" si="36"/>
        <v>1.0609</v>
      </c>
      <c r="I146" s="36">
        <f t="shared" si="36"/>
        <v>1.1363000000000001</v>
      </c>
      <c r="J146" s="36">
        <f t="shared" si="36"/>
        <v>1.2186000000000001</v>
      </c>
      <c r="K146" s="36">
        <f t="shared" si="36"/>
        <v>1.3110999999999999</v>
      </c>
      <c r="L146" s="36">
        <f t="shared" si="36"/>
        <v>1.4168000000000001</v>
      </c>
      <c r="M146" s="36">
        <f t="shared" si="36"/>
        <v>1.5401</v>
      </c>
      <c r="N146" s="36">
        <f t="shared" si="36"/>
        <v>1.6802999999999999</v>
      </c>
      <c r="O146" s="36">
        <f t="shared" si="36"/>
        <v>1.8307</v>
      </c>
      <c r="P146" s="36">
        <f t="shared" si="36"/>
        <v>1.9869000000000001</v>
      </c>
      <c r="Q146" s="36">
        <f t="shared" si="36"/>
        <v>2.1492</v>
      </c>
      <c r="R146" s="36">
        <f t="shared" si="36"/>
        <v>2.3324000000000003</v>
      </c>
      <c r="S146" s="36">
        <f t="shared" si="36"/>
        <v>2.5411999999999999</v>
      </c>
      <c r="T146" s="36">
        <f t="shared" si="36"/>
        <v>2.7738</v>
      </c>
      <c r="U146" s="36">
        <f t="shared" si="36"/>
        <v>3.0594000000000001</v>
      </c>
      <c r="V146" s="36">
        <f t="shared" si="36"/>
        <v>3.3673000000000002</v>
      </c>
      <c r="W146" s="36">
        <f t="shared" si="36"/>
        <v>3.6860999999999997</v>
      </c>
      <c r="X146" s="36">
        <f t="shared" si="36"/>
        <v>4.0411999999999999</v>
      </c>
      <c r="Y146" s="36">
        <f t="shared" si="36"/>
        <v>4.4643000000000006</v>
      </c>
      <c r="Z146" s="36">
        <f t="shared" si="36"/>
        <v>4.9436999999999998</v>
      </c>
      <c r="AA146" s="36">
        <f t="shared" si="36"/>
        <v>5.4566999999999997</v>
      </c>
      <c r="AB146" s="36">
        <f t="shared" si="36"/>
        <v>6.0365000000000002</v>
      </c>
      <c r="AC146" s="36">
        <f t="shared" si="36"/>
        <v>6.6623000000000001</v>
      </c>
      <c r="AD146" s="36">
        <f t="shared" si="36"/>
        <v>7.3633000000000006</v>
      </c>
      <c r="AE146" s="36">
        <f t="shared" si="36"/>
        <v>8.1420999999999992</v>
      </c>
      <c r="AF146" s="36">
        <f t="shared" si="36"/>
        <v>9.0897000000000006</v>
      </c>
      <c r="AG146" s="36">
        <f t="shared" si="36"/>
        <v>10.1288</v>
      </c>
      <c r="AH146" s="36">
        <f t="shared" si="36"/>
        <v>11.263399999999999</v>
      </c>
      <c r="AI146" s="36">
        <f t="shared" si="36"/>
        <v>12.4971</v>
      </c>
      <c r="AJ146" s="36">
        <f t="shared" si="36"/>
        <v>13.832100000000001</v>
      </c>
      <c r="AK146" s="36">
        <f t="shared" si="36"/>
        <v>15.269600000000001</v>
      </c>
      <c r="AL146" s="36">
        <f t="shared" si="36"/>
        <v>16.808899999999998</v>
      </c>
      <c r="AM146" s="36">
        <f t="shared" si="36"/>
        <v>18.447700000000001</v>
      </c>
      <c r="AN146" s="36">
        <f t="shared" si="36"/>
        <v>20.1816</v>
      </c>
      <c r="AO146" s="36">
        <f t="shared" si="36"/>
        <v>22.004000000000001</v>
      </c>
      <c r="AP146" s="36">
        <f t="shared" si="36"/>
        <v>23.906500000000001</v>
      </c>
      <c r="AQ146" s="36">
        <f t="shared" si="36"/>
        <v>25.8781</v>
      </c>
      <c r="AR146" s="36">
        <f t="shared" si="36"/>
        <v>27.906199999999998</v>
      </c>
      <c r="AS146" s="36">
        <f t="shared" si="36"/>
        <v>29.976399999999998</v>
      </c>
      <c r="AT146" s="36">
        <f t="shared" si="36"/>
        <v>32.073099999999997</v>
      </c>
      <c r="AU146" s="36">
        <f t="shared" si="36"/>
        <v>34.179900000000004</v>
      </c>
      <c r="AV146" s="36">
        <f t="shared" si="36"/>
        <v>100</v>
      </c>
    </row>
    <row r="147" spans="2:49">
      <c r="D147" s="36">
        <f>100-D146</f>
        <v>99.196299999999994</v>
      </c>
      <c r="E147" s="36">
        <f t="shared" ref="E147:AV147" si="37">100-E146</f>
        <v>99.137900000000002</v>
      </c>
      <c r="F147" s="36">
        <f t="shared" si="37"/>
        <v>99.075500000000005</v>
      </c>
      <c r="G147" s="36">
        <f t="shared" si="37"/>
        <v>99.009399999999999</v>
      </c>
      <c r="H147" s="36">
        <f t="shared" si="37"/>
        <v>98.939099999999996</v>
      </c>
      <c r="I147" s="36">
        <f t="shared" si="37"/>
        <v>98.863699999999994</v>
      </c>
      <c r="J147" s="36">
        <f t="shared" si="37"/>
        <v>98.781400000000005</v>
      </c>
      <c r="K147" s="36">
        <f t="shared" si="37"/>
        <v>98.688900000000004</v>
      </c>
      <c r="L147" s="36">
        <f t="shared" si="37"/>
        <v>98.583200000000005</v>
      </c>
      <c r="M147" s="36">
        <f t="shared" si="37"/>
        <v>98.459900000000005</v>
      </c>
      <c r="N147" s="36">
        <f t="shared" si="37"/>
        <v>98.319699999999997</v>
      </c>
      <c r="O147" s="36">
        <f t="shared" si="37"/>
        <v>98.169300000000007</v>
      </c>
      <c r="P147" s="36">
        <f t="shared" si="37"/>
        <v>98.013099999999994</v>
      </c>
      <c r="Q147" s="36">
        <f t="shared" si="37"/>
        <v>97.850800000000007</v>
      </c>
      <c r="R147" s="36">
        <f t="shared" si="37"/>
        <v>97.667599999999993</v>
      </c>
      <c r="S147" s="36">
        <f t="shared" si="37"/>
        <v>97.458799999999997</v>
      </c>
      <c r="T147" s="36">
        <f t="shared" si="37"/>
        <v>97.226200000000006</v>
      </c>
      <c r="U147" s="36">
        <f t="shared" si="37"/>
        <v>96.940600000000003</v>
      </c>
      <c r="V147" s="36">
        <f t="shared" si="37"/>
        <v>96.6327</v>
      </c>
      <c r="W147" s="36">
        <f t="shared" si="37"/>
        <v>96.313900000000004</v>
      </c>
      <c r="X147" s="36">
        <f t="shared" si="37"/>
        <v>95.958799999999997</v>
      </c>
      <c r="Y147" s="36">
        <f t="shared" si="37"/>
        <v>95.535700000000006</v>
      </c>
      <c r="Z147" s="36">
        <f t="shared" si="37"/>
        <v>95.056299999999993</v>
      </c>
      <c r="AA147" s="36">
        <f t="shared" si="37"/>
        <v>94.543300000000002</v>
      </c>
      <c r="AB147" s="36">
        <f t="shared" si="37"/>
        <v>93.963499999999996</v>
      </c>
      <c r="AC147" s="36">
        <f t="shared" si="37"/>
        <v>93.337699999999998</v>
      </c>
      <c r="AD147" s="36">
        <f t="shared" si="37"/>
        <v>92.636700000000005</v>
      </c>
      <c r="AE147" s="36">
        <f t="shared" si="37"/>
        <v>91.857900000000001</v>
      </c>
      <c r="AF147" s="36">
        <f t="shared" si="37"/>
        <v>90.910300000000007</v>
      </c>
      <c r="AG147" s="36">
        <f t="shared" si="37"/>
        <v>89.871200000000002</v>
      </c>
      <c r="AH147" s="36">
        <f t="shared" si="37"/>
        <v>88.736599999999996</v>
      </c>
      <c r="AI147" s="36">
        <f t="shared" si="37"/>
        <v>87.502899999999997</v>
      </c>
      <c r="AJ147" s="36">
        <f t="shared" si="37"/>
        <v>86.167900000000003</v>
      </c>
      <c r="AK147" s="36">
        <f t="shared" si="37"/>
        <v>84.730400000000003</v>
      </c>
      <c r="AL147" s="36">
        <f t="shared" si="37"/>
        <v>83.191100000000006</v>
      </c>
      <c r="AM147" s="36">
        <f t="shared" si="37"/>
        <v>81.552300000000002</v>
      </c>
      <c r="AN147" s="36">
        <f t="shared" si="37"/>
        <v>79.818399999999997</v>
      </c>
      <c r="AO147" s="277">
        <f t="shared" si="37"/>
        <v>77.995999999999995</v>
      </c>
      <c r="AP147" s="36">
        <f t="shared" si="37"/>
        <v>76.093500000000006</v>
      </c>
      <c r="AQ147" s="36">
        <f t="shared" si="37"/>
        <v>74.121899999999997</v>
      </c>
      <c r="AR147" s="36">
        <f t="shared" si="37"/>
        <v>72.093800000000002</v>
      </c>
      <c r="AS147" s="36">
        <f t="shared" si="37"/>
        <v>70.023600000000002</v>
      </c>
      <c r="AT147" s="36">
        <f t="shared" si="37"/>
        <v>67.926900000000003</v>
      </c>
      <c r="AU147" s="36">
        <f t="shared" si="37"/>
        <v>65.820099999999996</v>
      </c>
      <c r="AV147" s="36">
        <f t="shared" si="37"/>
        <v>0</v>
      </c>
    </row>
    <row r="148" spans="2:49">
      <c r="C148" s="275" t="s">
        <v>398</v>
      </c>
      <c r="D148" s="276">
        <f ca="1">RAND()*100</f>
        <v>81.996127617781127</v>
      </c>
      <c r="E148" s="276">
        <f t="shared" ref="E148:AV148" ca="1" si="38">RAND()*100</f>
        <v>17.505635099537329</v>
      </c>
      <c r="F148" s="276">
        <f t="shared" ca="1" si="38"/>
        <v>24.696129525870891</v>
      </c>
      <c r="G148" s="276">
        <f t="shared" ca="1" si="38"/>
        <v>54.622372953438671</v>
      </c>
      <c r="H148" s="276">
        <f t="shared" ca="1" si="38"/>
        <v>62.764937366223748</v>
      </c>
      <c r="I148" s="276">
        <f t="shared" ca="1" si="38"/>
        <v>79.962816951502759</v>
      </c>
      <c r="J148" s="276">
        <f t="shared" ca="1" si="38"/>
        <v>7.2763747415939601</v>
      </c>
      <c r="K148" s="276">
        <f t="shared" ca="1" si="38"/>
        <v>10.144418975846625</v>
      </c>
      <c r="L148" s="276">
        <f t="shared" ca="1" si="38"/>
        <v>45.562629137117881</v>
      </c>
      <c r="M148" s="276">
        <f t="shared" ca="1" si="38"/>
        <v>52.180202915048731</v>
      </c>
      <c r="N148" s="276">
        <f t="shared" ca="1" si="38"/>
        <v>26.327242912422467</v>
      </c>
      <c r="O148" s="276">
        <f t="shared" ca="1" si="38"/>
        <v>64.617546171554238</v>
      </c>
      <c r="P148" s="276">
        <f t="shared" ca="1" si="38"/>
        <v>29.080130042612506</v>
      </c>
      <c r="Q148" s="276">
        <f t="shared" ca="1" si="38"/>
        <v>21.390127979420338</v>
      </c>
      <c r="R148" s="276">
        <f t="shared" ca="1" si="38"/>
        <v>43.594702591798942</v>
      </c>
      <c r="S148" s="276">
        <f t="shared" ca="1" si="38"/>
        <v>76.955869860623935</v>
      </c>
      <c r="T148" s="276">
        <f t="shared" ca="1" si="38"/>
        <v>63.054774138796319</v>
      </c>
      <c r="U148" s="276">
        <f t="shared" ca="1" si="38"/>
        <v>37.611328515358785</v>
      </c>
      <c r="V148" s="276">
        <f t="shared" ca="1" si="38"/>
        <v>88.879914602939351</v>
      </c>
      <c r="W148" s="276">
        <f t="shared" ca="1" si="38"/>
        <v>57.722298973664785</v>
      </c>
      <c r="X148" s="276">
        <f t="shared" ca="1" si="38"/>
        <v>45.507239775418952</v>
      </c>
      <c r="Y148" s="276">
        <f t="shared" ca="1" si="38"/>
        <v>41.68089487228751</v>
      </c>
      <c r="Z148" s="276">
        <f t="shared" ca="1" si="38"/>
        <v>95.99956479992116</v>
      </c>
      <c r="AA148" s="276">
        <f t="shared" ca="1" si="38"/>
        <v>17.163126205902891</v>
      </c>
      <c r="AB148" s="276">
        <f t="shared" ca="1" si="38"/>
        <v>87.163291993341844</v>
      </c>
      <c r="AC148" s="276">
        <f t="shared" ca="1" si="38"/>
        <v>33.988436752234051</v>
      </c>
      <c r="AD148" s="276">
        <f t="shared" ca="1" si="38"/>
        <v>24.77341132705746</v>
      </c>
      <c r="AE148" s="276">
        <f t="shared" ca="1" si="38"/>
        <v>72.969069495429167</v>
      </c>
      <c r="AF148" s="276">
        <f t="shared" ca="1" si="38"/>
        <v>65.184999345768603</v>
      </c>
      <c r="AG148" s="276">
        <f t="shared" ca="1" si="38"/>
        <v>29.632845318416557</v>
      </c>
      <c r="AH148" s="276">
        <f t="shared" ca="1" si="38"/>
        <v>79.870556678648526</v>
      </c>
      <c r="AI148" s="276">
        <f t="shared" ca="1" si="38"/>
        <v>2.3455358577941676</v>
      </c>
      <c r="AJ148" s="276">
        <f t="shared" ca="1" si="38"/>
        <v>75.545957654010294</v>
      </c>
      <c r="AK148" s="276">
        <f t="shared" ca="1" si="38"/>
        <v>29.35740043202124</v>
      </c>
      <c r="AL148" s="276">
        <f t="shared" ca="1" si="38"/>
        <v>87.244730858717503</v>
      </c>
      <c r="AM148" s="276">
        <f t="shared" ca="1" si="38"/>
        <v>92.728976947259724</v>
      </c>
      <c r="AN148" s="276">
        <f t="shared" ca="1" si="38"/>
        <v>39.858125164747882</v>
      </c>
      <c r="AO148" s="276">
        <f t="shared" ca="1" si="38"/>
        <v>27.313267055858304</v>
      </c>
      <c r="AP148" s="276">
        <f t="shared" ca="1" si="38"/>
        <v>67.487744811864033</v>
      </c>
      <c r="AQ148" s="276">
        <f t="shared" ca="1" si="38"/>
        <v>0.63206963318434006</v>
      </c>
      <c r="AR148" s="276">
        <f t="shared" ca="1" si="38"/>
        <v>88.615811493062395</v>
      </c>
      <c r="AS148" s="276">
        <f t="shared" ca="1" si="38"/>
        <v>41.068294554880836</v>
      </c>
      <c r="AT148" s="276">
        <f t="shared" ca="1" si="38"/>
        <v>6.3536900187853078</v>
      </c>
      <c r="AU148" s="276">
        <f t="shared" ca="1" si="38"/>
        <v>70.721043528740196</v>
      </c>
      <c r="AV148" s="276">
        <f t="shared" ca="1" si="38"/>
        <v>98.038935857595206</v>
      </c>
    </row>
    <row r="149" spans="2:49">
      <c r="D149" t="str">
        <f ca="1">IF(OR(C149="RIP",C149="***"),"***",IF((D148-D147)&gt;0,"RIP","ALIVE"))</f>
        <v>ALIVE</v>
      </c>
      <c r="E149" t="str">
        <f t="shared" ref="E149" ca="1" si="39">IF(OR(D149="RIP",D149="***"),"***",IF((E148-E147)&gt;0,"RIP","ALIVE"))</f>
        <v>ALIVE</v>
      </c>
      <c r="F149" t="str">
        <f t="shared" ref="F149" ca="1" si="40">IF(OR(E149="RIP",E149="***"),"***",IF((F148-F147)&gt;0,"RIP","ALIVE"))</f>
        <v>ALIVE</v>
      </c>
      <c r="G149" t="str">
        <f t="shared" ref="G149" ca="1" si="41">IF(OR(F149="RIP",F149="***"),"***",IF((G148-G147)&gt;0,"RIP","ALIVE"))</f>
        <v>ALIVE</v>
      </c>
      <c r="H149" t="str">
        <f t="shared" ref="H149" ca="1" si="42">IF(OR(G149="RIP",G149="***"),"***",IF((H148-H147)&gt;0,"RIP","ALIVE"))</f>
        <v>ALIVE</v>
      </c>
      <c r="I149" t="str">
        <f t="shared" ref="I149" ca="1" si="43">IF(OR(H149="RIP",H149="***"),"***",IF((I148-I147)&gt;0,"RIP","ALIVE"))</f>
        <v>ALIVE</v>
      </c>
      <c r="J149" t="str">
        <f t="shared" ref="J149" ca="1" si="44">IF(OR(I149="RIP",I149="***"),"***",IF((J148-J147)&gt;0,"RIP","ALIVE"))</f>
        <v>ALIVE</v>
      </c>
      <c r="K149" t="str">
        <f t="shared" ref="K149" ca="1" si="45">IF(OR(J149="RIP",J149="***"),"***",IF((K148-K147)&gt;0,"RIP","ALIVE"))</f>
        <v>ALIVE</v>
      </c>
      <c r="L149" t="str">
        <f t="shared" ref="L149" ca="1" si="46">IF(OR(K149="RIP",K149="***"),"***",IF((L148-L147)&gt;0,"RIP","ALIVE"))</f>
        <v>ALIVE</v>
      </c>
      <c r="M149" t="str">
        <f t="shared" ref="M149" ca="1" si="47">IF(OR(L149="RIP",L149="***"),"***",IF((M148-M147)&gt;0,"RIP","ALIVE"))</f>
        <v>ALIVE</v>
      </c>
      <c r="N149" t="str">
        <f t="shared" ref="N149" ca="1" si="48">IF(OR(M149="RIP",M149="***"),"***",IF((N148-N147)&gt;0,"RIP","ALIVE"))</f>
        <v>ALIVE</v>
      </c>
      <c r="O149" t="str">
        <f t="shared" ref="O149" ca="1" si="49">IF(OR(N149="RIP",N149="***"),"***",IF((O148-O147)&gt;0,"RIP","ALIVE"))</f>
        <v>ALIVE</v>
      </c>
      <c r="P149" t="str">
        <f t="shared" ref="P149" ca="1" si="50">IF(OR(O149="RIP",O149="***"),"***",IF((P148-P147)&gt;0,"RIP","ALIVE"))</f>
        <v>ALIVE</v>
      </c>
      <c r="Q149" t="str">
        <f t="shared" ref="Q149" ca="1" si="51">IF(OR(P149="RIP",P149="***"),"***",IF((Q148-Q147)&gt;0,"RIP","ALIVE"))</f>
        <v>ALIVE</v>
      </c>
      <c r="R149" t="str">
        <f t="shared" ref="R149" ca="1" si="52">IF(OR(Q149="RIP",Q149="***"),"***",IF((R148-R147)&gt;0,"RIP","ALIVE"))</f>
        <v>ALIVE</v>
      </c>
      <c r="S149" t="str">
        <f t="shared" ref="S149" ca="1" si="53">IF(OR(R149="RIP",R149="***"),"***",IF((S148-S147)&gt;0,"RIP","ALIVE"))</f>
        <v>ALIVE</v>
      </c>
      <c r="T149" t="str">
        <f t="shared" ref="T149" ca="1" si="54">IF(OR(S149="RIP",S149="***"),"***",IF((T148-T147)&gt;0,"RIP","ALIVE"))</f>
        <v>ALIVE</v>
      </c>
      <c r="U149" t="str">
        <f t="shared" ref="U149" ca="1" si="55">IF(OR(T149="RIP",T149="***"),"***",IF((U148-U147)&gt;0,"RIP","ALIVE"))</f>
        <v>ALIVE</v>
      </c>
      <c r="V149" t="str">
        <f t="shared" ref="V149" ca="1" si="56">IF(OR(U149="RIP",U149="***"),"***",IF((V148-V147)&gt;0,"RIP","ALIVE"))</f>
        <v>ALIVE</v>
      </c>
      <c r="W149" t="str">
        <f t="shared" ref="W149" ca="1" si="57">IF(OR(V149="RIP",V149="***"),"***",IF((W148-W147)&gt;0,"RIP","ALIVE"))</f>
        <v>ALIVE</v>
      </c>
      <c r="X149" t="str">
        <f t="shared" ref="X149" ca="1" si="58">IF(OR(W149="RIP",W149="***"),"***",IF((X148-X147)&gt;0,"RIP","ALIVE"))</f>
        <v>ALIVE</v>
      </c>
      <c r="Y149" t="str">
        <f t="shared" ref="Y149" ca="1" si="59">IF(OR(X149="RIP",X149="***"),"***",IF((Y148-Y147)&gt;0,"RIP","ALIVE"))</f>
        <v>ALIVE</v>
      </c>
      <c r="Z149" t="str">
        <f t="shared" ref="Z149" ca="1" si="60">IF(OR(Y149="RIP",Y149="***"),"***",IF((Z148-Z147)&gt;0,"RIP","ALIVE"))</f>
        <v>RIP</v>
      </c>
      <c r="AA149" t="str">
        <f t="shared" ref="AA149" ca="1" si="61">IF(OR(Z149="RIP",Z149="***"),"***",IF((AA148-AA147)&gt;0,"RIP","ALIVE"))</f>
        <v>***</v>
      </c>
      <c r="AB149" t="str">
        <f t="shared" ref="AB149" ca="1" si="62">IF(OR(AA149="RIP",AA149="***"),"***",IF((AB148-AB147)&gt;0,"RIP","ALIVE"))</f>
        <v>***</v>
      </c>
      <c r="AC149" t="str">
        <f t="shared" ref="AC149" ca="1" si="63">IF(OR(AB149="RIP",AB149="***"),"***",IF((AC148-AC147)&gt;0,"RIP","ALIVE"))</f>
        <v>***</v>
      </c>
      <c r="AD149" t="str">
        <f t="shared" ref="AD149" ca="1" si="64">IF(OR(AC149="RIP",AC149="***"),"***",IF((AD148-AD147)&gt;0,"RIP","ALIVE"))</f>
        <v>***</v>
      </c>
      <c r="AE149" t="str">
        <f t="shared" ref="AE149" ca="1" si="65">IF(OR(AD149="RIP",AD149="***"),"***",IF((AE148-AE147)&gt;0,"RIP","ALIVE"))</f>
        <v>***</v>
      </c>
      <c r="AF149" t="str">
        <f t="shared" ref="AF149" ca="1" si="66">IF(OR(AE149="RIP",AE149="***"),"***",IF((AF148-AF147)&gt;0,"RIP","ALIVE"))</f>
        <v>***</v>
      </c>
      <c r="AG149" t="str">
        <f t="shared" ref="AG149" ca="1" si="67">IF(OR(AF149="RIP",AF149="***"),"***",IF((AG148-AG147)&gt;0,"RIP","ALIVE"))</f>
        <v>***</v>
      </c>
      <c r="AH149" t="str">
        <f t="shared" ref="AH149" ca="1" si="68">IF(OR(AG149="RIP",AG149="***"),"***",IF((AH148-AH147)&gt;0,"RIP","ALIVE"))</f>
        <v>***</v>
      </c>
      <c r="AI149" t="str">
        <f t="shared" ref="AI149" ca="1" si="69">IF(OR(AH149="RIP",AH149="***"),"***",IF((AI148-AI147)&gt;0,"RIP","ALIVE"))</f>
        <v>***</v>
      </c>
      <c r="AJ149" t="str">
        <f t="shared" ref="AJ149" ca="1" si="70">IF(OR(AI149="RIP",AI149="***"),"***",IF((AJ148-AJ147)&gt;0,"RIP","ALIVE"))</f>
        <v>***</v>
      </c>
      <c r="AK149" t="str">
        <f t="shared" ref="AK149" ca="1" si="71">IF(OR(AJ149="RIP",AJ149="***"),"***",IF((AK148-AK147)&gt;0,"RIP","ALIVE"))</f>
        <v>***</v>
      </c>
      <c r="AL149" t="str">
        <f t="shared" ref="AL149" ca="1" si="72">IF(OR(AK149="RIP",AK149="***"),"***",IF((AL148-AL147)&gt;0,"RIP","ALIVE"))</f>
        <v>***</v>
      </c>
      <c r="AM149" t="str">
        <f t="shared" ref="AM149" ca="1" si="73">IF(OR(AL149="RIP",AL149="***"),"***",IF((AM148-AM147)&gt;0,"RIP","ALIVE"))</f>
        <v>***</v>
      </c>
      <c r="AN149" t="str">
        <f t="shared" ref="AN149" ca="1" si="74">IF(OR(AM149="RIP",AM149="***"),"***",IF((AN148-AN147)&gt;0,"RIP","ALIVE"))</f>
        <v>***</v>
      </c>
      <c r="AO149" t="str">
        <f t="shared" ref="AO149" ca="1" si="75">IF(OR(AN149="RIP",AN149="***"),"***",IF((AO148-AO147)&gt;0,"RIP","ALIVE"))</f>
        <v>***</v>
      </c>
      <c r="AP149" t="str">
        <f t="shared" ref="AP149" ca="1" si="76">IF(OR(AO149="RIP",AO149="***"),"***",IF((AP148-AP147)&gt;0,"RIP","ALIVE"))</f>
        <v>***</v>
      </c>
      <c r="AQ149" t="str">
        <f t="shared" ref="AQ149" ca="1" si="77">IF(OR(AP149="RIP",AP149="***"),"***",IF((AQ148-AQ147)&gt;0,"RIP","ALIVE"))</f>
        <v>***</v>
      </c>
      <c r="AR149" t="str">
        <f t="shared" ref="AR149" ca="1" si="78">IF(OR(AQ149="RIP",AQ149="***"),"***",IF((AR148-AR147)&gt;0,"RIP","ALIVE"))</f>
        <v>***</v>
      </c>
      <c r="AS149" t="str">
        <f t="shared" ref="AS149" ca="1" si="79">IF(OR(AR149="RIP",AR149="***"),"***",IF((AS148-AS147)&gt;0,"RIP","ALIVE"))</f>
        <v>***</v>
      </c>
      <c r="AT149" t="str">
        <f t="shared" ref="AT149" ca="1" si="80">IF(OR(AS149="RIP",AS149="***"),"***",IF((AT148-AT147)&gt;0,"RIP","ALIVE"))</f>
        <v>***</v>
      </c>
      <c r="AU149" t="str">
        <f t="shared" ref="AU149" ca="1" si="81">IF(OR(AT149="RIP",AT149="***"),"***",IF((AU148-AU147)&gt;0,"RIP","ALIVE"))</f>
        <v>***</v>
      </c>
      <c r="AV149" t="str">
        <f t="shared" ref="AV149" ca="1" si="82">IF(OR(AU149="RIP",AU149="***"),"***",IF((AV148-AV147)&gt;0,"RIP","ALIVE"))</f>
        <v>***</v>
      </c>
      <c r="AW149" t="str">
        <f t="shared" ref="AW149" ca="1" si="83">IF(OR(AV149="RIP",AV149="***"),"***",IF((AW148-AW147)&gt;0,"RIP","ALIVE"))</f>
        <v>***</v>
      </c>
    </row>
    <row r="152" spans="2:49">
      <c r="B152">
        <v>57</v>
      </c>
      <c r="C152" t="s">
        <v>396</v>
      </c>
      <c r="D152" s="75">
        <f ca="1">COUNTIF(D158:AW158,"ALIVE")</f>
        <v>15</v>
      </c>
    </row>
    <row r="153" spans="2:49">
      <c r="C153" s="75" t="s">
        <v>349</v>
      </c>
      <c r="D153" s="273">
        <v>57</v>
      </c>
      <c r="E153" s="201">
        <f>D153+1</f>
        <v>58</v>
      </c>
      <c r="F153" s="201">
        <f t="shared" ref="F153:P153" si="84">E153+1</f>
        <v>59</v>
      </c>
      <c r="G153" s="201">
        <f t="shared" si="84"/>
        <v>60</v>
      </c>
      <c r="H153" s="201">
        <f t="shared" si="84"/>
        <v>61</v>
      </c>
      <c r="I153" s="201">
        <f t="shared" si="84"/>
        <v>62</v>
      </c>
      <c r="J153" s="201">
        <f t="shared" si="84"/>
        <v>63</v>
      </c>
      <c r="K153" s="201">
        <f t="shared" si="84"/>
        <v>64</v>
      </c>
      <c r="L153" s="201">
        <f t="shared" si="84"/>
        <v>65</v>
      </c>
      <c r="M153" s="201">
        <f t="shared" si="84"/>
        <v>66</v>
      </c>
      <c r="N153" s="201">
        <f t="shared" si="84"/>
        <v>67</v>
      </c>
      <c r="O153" s="201">
        <f t="shared" si="84"/>
        <v>68</v>
      </c>
      <c r="P153" s="201">
        <f t="shared" si="84"/>
        <v>69</v>
      </c>
      <c r="Q153" s="201">
        <f>P153+1</f>
        <v>70</v>
      </c>
      <c r="R153" s="201">
        <f t="shared" ref="R153:Y153" si="85">Q153+1</f>
        <v>71</v>
      </c>
      <c r="S153" s="201">
        <f t="shared" si="85"/>
        <v>72</v>
      </c>
      <c r="T153" s="201">
        <f t="shared" si="85"/>
        <v>73</v>
      </c>
      <c r="U153" s="201">
        <f t="shared" si="85"/>
        <v>74</v>
      </c>
      <c r="V153" s="201">
        <f t="shared" si="85"/>
        <v>75</v>
      </c>
      <c r="W153" s="201">
        <f t="shared" si="85"/>
        <v>76</v>
      </c>
      <c r="X153" s="201">
        <f t="shared" si="85"/>
        <v>77</v>
      </c>
      <c r="Y153" s="201">
        <f t="shared" si="85"/>
        <v>78</v>
      </c>
      <c r="Z153" s="201">
        <f>Y153+1</f>
        <v>79</v>
      </c>
      <c r="AA153" s="201">
        <f t="shared" ref="AA153:AF153" si="86">Z153+1</f>
        <v>80</v>
      </c>
      <c r="AB153" s="201">
        <f t="shared" si="86"/>
        <v>81</v>
      </c>
      <c r="AC153" s="201">
        <f t="shared" si="86"/>
        <v>82</v>
      </c>
      <c r="AD153" s="201">
        <f t="shared" si="86"/>
        <v>83</v>
      </c>
      <c r="AE153" s="201">
        <f t="shared" si="86"/>
        <v>84</v>
      </c>
      <c r="AF153" s="201">
        <f t="shared" si="86"/>
        <v>85</v>
      </c>
      <c r="AG153" s="201">
        <f>AF153+1</f>
        <v>86</v>
      </c>
      <c r="AH153" s="201">
        <f t="shared" ref="AH153:AO153" si="87">AG153+1</f>
        <v>87</v>
      </c>
      <c r="AI153" s="201">
        <f t="shared" si="87"/>
        <v>88</v>
      </c>
      <c r="AJ153" s="201">
        <f t="shared" si="87"/>
        <v>89</v>
      </c>
      <c r="AK153" s="201">
        <f t="shared" si="87"/>
        <v>90</v>
      </c>
      <c r="AL153" s="201">
        <f t="shared" si="87"/>
        <v>91</v>
      </c>
      <c r="AM153" s="201">
        <f t="shared" si="87"/>
        <v>92</v>
      </c>
      <c r="AN153" s="201">
        <f t="shared" si="87"/>
        <v>93</v>
      </c>
      <c r="AO153" s="201">
        <f t="shared" si="87"/>
        <v>94</v>
      </c>
      <c r="AP153" s="201">
        <f>AO153+1</f>
        <v>95</v>
      </c>
      <c r="AQ153" s="201">
        <f t="shared" ref="AQ153:AT153" si="88">AP153+1</f>
        <v>96</v>
      </c>
      <c r="AR153" s="201">
        <f t="shared" si="88"/>
        <v>97</v>
      </c>
      <c r="AS153" s="201">
        <f t="shared" si="88"/>
        <v>98</v>
      </c>
      <c r="AT153" s="201">
        <f t="shared" si="88"/>
        <v>99</v>
      </c>
      <c r="AU153" s="201">
        <f>AT153+1</f>
        <v>100</v>
      </c>
    </row>
    <row r="154" spans="2:49">
      <c r="D154" s="274">
        <v>8.6210000000000002E-3</v>
      </c>
      <c r="E154" s="274">
        <v>9.2449999999999997E-3</v>
      </c>
      <c r="F154" s="274">
        <v>9.9059999999999999E-3</v>
      </c>
      <c r="G154" s="274">
        <v>1.0609E-2</v>
      </c>
      <c r="H154" s="274">
        <v>1.1363E-2</v>
      </c>
      <c r="I154" s="274">
        <v>1.2186000000000001E-2</v>
      </c>
      <c r="J154" s="274">
        <v>1.3110999999999999E-2</v>
      </c>
      <c r="K154" s="274">
        <v>1.4168E-2</v>
      </c>
      <c r="L154" s="274">
        <v>1.5401E-2</v>
      </c>
      <c r="M154" s="274">
        <v>1.6802999999999998E-2</v>
      </c>
      <c r="N154" s="274">
        <v>1.8307E-2</v>
      </c>
      <c r="O154" s="274">
        <v>1.9869000000000001E-2</v>
      </c>
      <c r="P154" s="274">
        <v>2.1492000000000001E-2</v>
      </c>
      <c r="Q154" s="274">
        <v>2.3324000000000001E-2</v>
      </c>
      <c r="R154" s="274">
        <v>2.5412000000000001E-2</v>
      </c>
      <c r="S154" s="274">
        <v>2.7737999999999999E-2</v>
      </c>
      <c r="T154" s="274">
        <v>3.0594E-2</v>
      </c>
      <c r="U154" s="274">
        <v>3.3673000000000002E-2</v>
      </c>
      <c r="V154" s="274">
        <v>3.6860999999999998E-2</v>
      </c>
      <c r="W154" s="274">
        <v>4.0411999999999997E-2</v>
      </c>
      <c r="X154" s="274">
        <v>4.4643000000000002E-2</v>
      </c>
      <c r="Y154" s="274">
        <v>4.9437000000000002E-2</v>
      </c>
      <c r="Z154" s="274">
        <v>5.4566999999999997E-2</v>
      </c>
      <c r="AA154" s="274">
        <v>6.0365000000000002E-2</v>
      </c>
      <c r="AB154" s="274">
        <v>6.6623000000000002E-2</v>
      </c>
      <c r="AC154" s="274">
        <v>7.3633000000000004E-2</v>
      </c>
      <c r="AD154" s="274">
        <v>8.1420999999999993E-2</v>
      </c>
      <c r="AE154" s="274">
        <v>9.0897000000000006E-2</v>
      </c>
      <c r="AF154" s="274">
        <v>0.101288</v>
      </c>
      <c r="AG154" s="274">
        <v>0.112634</v>
      </c>
      <c r="AH154" s="274">
        <v>0.124971</v>
      </c>
      <c r="AI154" s="274">
        <v>0.138321</v>
      </c>
      <c r="AJ154" s="274">
        <v>0.152696</v>
      </c>
      <c r="AK154" s="274">
        <v>0.16808899999999999</v>
      </c>
      <c r="AL154" s="274">
        <v>0.184477</v>
      </c>
      <c r="AM154" s="274">
        <v>0.201816</v>
      </c>
      <c r="AN154" s="274">
        <v>0.22004000000000001</v>
      </c>
      <c r="AO154" s="274">
        <v>0.239065</v>
      </c>
      <c r="AP154" s="274">
        <v>0.25878099999999998</v>
      </c>
      <c r="AQ154" s="274">
        <v>0.27906199999999998</v>
      </c>
      <c r="AR154" s="274">
        <v>0.29976399999999997</v>
      </c>
      <c r="AS154" s="274">
        <v>0.32073099999999999</v>
      </c>
      <c r="AT154" s="274">
        <v>0.34179900000000002</v>
      </c>
      <c r="AU154" s="274">
        <v>1</v>
      </c>
    </row>
    <row r="155" spans="2:49">
      <c r="C155" t="s">
        <v>397</v>
      </c>
      <c r="D155" s="36">
        <f>D154*100</f>
        <v>0.86209999999999998</v>
      </c>
      <c r="E155" s="36">
        <f t="shared" ref="E155:AU155" si="89">E154*100</f>
        <v>0.92449999999999999</v>
      </c>
      <c r="F155" s="36">
        <f t="shared" si="89"/>
        <v>0.99060000000000004</v>
      </c>
      <c r="G155" s="36">
        <f t="shared" si="89"/>
        <v>1.0609</v>
      </c>
      <c r="H155" s="36">
        <f t="shared" si="89"/>
        <v>1.1363000000000001</v>
      </c>
      <c r="I155" s="36">
        <f t="shared" si="89"/>
        <v>1.2186000000000001</v>
      </c>
      <c r="J155" s="36">
        <f t="shared" si="89"/>
        <v>1.3110999999999999</v>
      </c>
      <c r="K155" s="36">
        <f t="shared" si="89"/>
        <v>1.4168000000000001</v>
      </c>
      <c r="L155" s="36">
        <f t="shared" si="89"/>
        <v>1.5401</v>
      </c>
      <c r="M155" s="36">
        <f t="shared" si="89"/>
        <v>1.6802999999999999</v>
      </c>
      <c r="N155" s="36">
        <f t="shared" si="89"/>
        <v>1.8307</v>
      </c>
      <c r="O155" s="36">
        <f t="shared" si="89"/>
        <v>1.9869000000000001</v>
      </c>
      <c r="P155" s="36">
        <f t="shared" si="89"/>
        <v>2.1492</v>
      </c>
      <c r="Q155" s="36">
        <f t="shared" si="89"/>
        <v>2.3324000000000003</v>
      </c>
      <c r="R155" s="36">
        <f t="shared" si="89"/>
        <v>2.5411999999999999</v>
      </c>
      <c r="S155" s="36">
        <f t="shared" si="89"/>
        <v>2.7738</v>
      </c>
      <c r="T155" s="36">
        <f t="shared" si="89"/>
        <v>3.0594000000000001</v>
      </c>
      <c r="U155" s="36">
        <f t="shared" si="89"/>
        <v>3.3673000000000002</v>
      </c>
      <c r="V155" s="36">
        <f t="shared" si="89"/>
        <v>3.6860999999999997</v>
      </c>
      <c r="W155" s="36">
        <f t="shared" si="89"/>
        <v>4.0411999999999999</v>
      </c>
      <c r="X155" s="36">
        <f t="shared" si="89"/>
        <v>4.4643000000000006</v>
      </c>
      <c r="Y155" s="36">
        <f t="shared" si="89"/>
        <v>4.9436999999999998</v>
      </c>
      <c r="Z155" s="36">
        <f t="shared" si="89"/>
        <v>5.4566999999999997</v>
      </c>
      <c r="AA155" s="36">
        <f t="shared" si="89"/>
        <v>6.0365000000000002</v>
      </c>
      <c r="AB155" s="36">
        <f t="shared" si="89"/>
        <v>6.6623000000000001</v>
      </c>
      <c r="AC155" s="36">
        <f t="shared" si="89"/>
        <v>7.3633000000000006</v>
      </c>
      <c r="AD155" s="36">
        <f t="shared" si="89"/>
        <v>8.1420999999999992</v>
      </c>
      <c r="AE155" s="36">
        <f t="shared" si="89"/>
        <v>9.0897000000000006</v>
      </c>
      <c r="AF155" s="36">
        <f t="shared" si="89"/>
        <v>10.1288</v>
      </c>
      <c r="AG155" s="36">
        <f t="shared" si="89"/>
        <v>11.263399999999999</v>
      </c>
      <c r="AH155" s="36">
        <f t="shared" si="89"/>
        <v>12.4971</v>
      </c>
      <c r="AI155" s="36">
        <f t="shared" si="89"/>
        <v>13.832100000000001</v>
      </c>
      <c r="AJ155" s="36">
        <f t="shared" si="89"/>
        <v>15.269600000000001</v>
      </c>
      <c r="AK155" s="36">
        <f t="shared" si="89"/>
        <v>16.808899999999998</v>
      </c>
      <c r="AL155" s="36">
        <f t="shared" si="89"/>
        <v>18.447700000000001</v>
      </c>
      <c r="AM155" s="36">
        <f t="shared" si="89"/>
        <v>20.1816</v>
      </c>
      <c r="AN155" s="36">
        <f t="shared" si="89"/>
        <v>22.004000000000001</v>
      </c>
      <c r="AO155" s="36">
        <f t="shared" si="89"/>
        <v>23.906500000000001</v>
      </c>
      <c r="AP155" s="36">
        <f t="shared" si="89"/>
        <v>25.8781</v>
      </c>
      <c r="AQ155" s="36">
        <f t="shared" si="89"/>
        <v>27.906199999999998</v>
      </c>
      <c r="AR155" s="36">
        <f t="shared" si="89"/>
        <v>29.976399999999998</v>
      </c>
      <c r="AS155" s="36">
        <f t="shared" si="89"/>
        <v>32.073099999999997</v>
      </c>
      <c r="AT155" s="36">
        <f t="shared" si="89"/>
        <v>34.179900000000004</v>
      </c>
      <c r="AU155" s="36">
        <f t="shared" si="89"/>
        <v>100</v>
      </c>
    </row>
    <row r="156" spans="2:49">
      <c r="D156" s="36">
        <f>100-D155</f>
        <v>99.137900000000002</v>
      </c>
      <c r="E156" s="36">
        <f t="shared" ref="E156:AU156" si="90">100-E155</f>
        <v>99.075500000000005</v>
      </c>
      <c r="F156" s="36">
        <f t="shared" si="90"/>
        <v>99.009399999999999</v>
      </c>
      <c r="G156" s="36">
        <f t="shared" si="90"/>
        <v>98.939099999999996</v>
      </c>
      <c r="H156" s="36">
        <f t="shared" si="90"/>
        <v>98.863699999999994</v>
      </c>
      <c r="I156" s="36">
        <f t="shared" si="90"/>
        <v>98.781400000000005</v>
      </c>
      <c r="J156" s="36">
        <f t="shared" si="90"/>
        <v>98.688900000000004</v>
      </c>
      <c r="K156" s="36">
        <f t="shared" si="90"/>
        <v>98.583200000000005</v>
      </c>
      <c r="L156" s="36">
        <f t="shared" si="90"/>
        <v>98.459900000000005</v>
      </c>
      <c r="M156" s="36">
        <f t="shared" si="90"/>
        <v>98.319699999999997</v>
      </c>
      <c r="N156" s="36">
        <f t="shared" si="90"/>
        <v>98.169300000000007</v>
      </c>
      <c r="O156" s="36">
        <f t="shared" si="90"/>
        <v>98.013099999999994</v>
      </c>
      <c r="P156" s="36">
        <f t="shared" si="90"/>
        <v>97.850800000000007</v>
      </c>
      <c r="Q156" s="36">
        <f t="shared" si="90"/>
        <v>97.667599999999993</v>
      </c>
      <c r="R156" s="36">
        <f t="shared" si="90"/>
        <v>97.458799999999997</v>
      </c>
      <c r="S156" s="36">
        <f t="shared" si="90"/>
        <v>97.226200000000006</v>
      </c>
      <c r="T156" s="36">
        <f t="shared" si="90"/>
        <v>96.940600000000003</v>
      </c>
      <c r="U156" s="36">
        <f t="shared" si="90"/>
        <v>96.6327</v>
      </c>
      <c r="V156" s="36">
        <f t="shared" si="90"/>
        <v>96.313900000000004</v>
      </c>
      <c r="W156" s="36">
        <f t="shared" si="90"/>
        <v>95.958799999999997</v>
      </c>
      <c r="X156" s="36">
        <f t="shared" si="90"/>
        <v>95.535700000000006</v>
      </c>
      <c r="Y156" s="36">
        <f t="shared" si="90"/>
        <v>95.056299999999993</v>
      </c>
      <c r="Z156" s="36">
        <f t="shared" si="90"/>
        <v>94.543300000000002</v>
      </c>
      <c r="AA156" s="36">
        <f t="shared" si="90"/>
        <v>93.963499999999996</v>
      </c>
      <c r="AB156" s="36">
        <f t="shared" si="90"/>
        <v>93.337699999999998</v>
      </c>
      <c r="AC156" s="36">
        <f t="shared" si="90"/>
        <v>92.636700000000005</v>
      </c>
      <c r="AD156" s="36">
        <f t="shared" si="90"/>
        <v>91.857900000000001</v>
      </c>
      <c r="AE156" s="36">
        <f t="shared" si="90"/>
        <v>90.910300000000007</v>
      </c>
      <c r="AF156" s="36">
        <f t="shared" si="90"/>
        <v>89.871200000000002</v>
      </c>
      <c r="AG156" s="36">
        <f t="shared" si="90"/>
        <v>88.736599999999996</v>
      </c>
      <c r="AH156" s="36">
        <f t="shared" si="90"/>
        <v>87.502899999999997</v>
      </c>
      <c r="AI156" s="36">
        <f t="shared" si="90"/>
        <v>86.167900000000003</v>
      </c>
      <c r="AJ156" s="36">
        <f t="shared" si="90"/>
        <v>84.730400000000003</v>
      </c>
      <c r="AK156" s="36">
        <f t="shared" si="90"/>
        <v>83.191100000000006</v>
      </c>
      <c r="AL156" s="36">
        <f t="shared" si="90"/>
        <v>81.552300000000002</v>
      </c>
      <c r="AM156" s="36">
        <f t="shared" si="90"/>
        <v>79.818399999999997</v>
      </c>
      <c r="AN156" s="36">
        <f t="shared" si="90"/>
        <v>77.995999999999995</v>
      </c>
      <c r="AO156" s="36">
        <f t="shared" si="90"/>
        <v>76.093500000000006</v>
      </c>
      <c r="AP156" s="36">
        <f t="shared" si="90"/>
        <v>74.121899999999997</v>
      </c>
      <c r="AQ156" s="36">
        <f t="shared" si="90"/>
        <v>72.093800000000002</v>
      </c>
      <c r="AR156" s="36">
        <f t="shared" si="90"/>
        <v>70.023600000000002</v>
      </c>
      <c r="AS156" s="36">
        <f t="shared" si="90"/>
        <v>67.926900000000003</v>
      </c>
      <c r="AT156" s="36">
        <f t="shared" si="90"/>
        <v>65.820099999999996</v>
      </c>
      <c r="AU156" s="36">
        <f t="shared" si="90"/>
        <v>0</v>
      </c>
    </row>
    <row r="157" spans="2:49">
      <c r="C157" s="275" t="s">
        <v>398</v>
      </c>
      <c r="D157" s="276">
        <f ca="1">RAND()*100</f>
        <v>9.8645872616996204</v>
      </c>
      <c r="E157" s="276">
        <f t="shared" ref="E157:AU157" ca="1" si="91">RAND()*100</f>
        <v>77.618422801216823</v>
      </c>
      <c r="F157" s="276">
        <f t="shared" ca="1" si="91"/>
        <v>59.900624132533267</v>
      </c>
      <c r="G157" s="276">
        <f t="shared" ca="1" si="91"/>
        <v>4.5338345106241569</v>
      </c>
      <c r="H157" s="276">
        <f t="shared" ca="1" si="91"/>
        <v>90.102723209745577</v>
      </c>
      <c r="I157" s="276">
        <f t="shared" ca="1" si="91"/>
        <v>23.083570374288996</v>
      </c>
      <c r="J157" s="276">
        <f t="shared" ca="1" si="91"/>
        <v>55.239499035946302</v>
      </c>
      <c r="K157" s="276">
        <f t="shared" ca="1" si="91"/>
        <v>87.064192874169478</v>
      </c>
      <c r="L157" s="276">
        <f t="shared" ca="1" si="91"/>
        <v>85.359233513529304</v>
      </c>
      <c r="M157" s="276">
        <f t="shared" ca="1" si="91"/>
        <v>81.602706389694916</v>
      </c>
      <c r="N157" s="276">
        <f t="shared" ca="1" si="91"/>
        <v>47.093817312670375</v>
      </c>
      <c r="O157" s="276">
        <f t="shared" ca="1" si="91"/>
        <v>40.884575075366492</v>
      </c>
      <c r="P157" s="276">
        <f t="shared" ca="1" si="91"/>
        <v>47.783171812402614</v>
      </c>
      <c r="Q157" s="276">
        <f t="shared" ca="1" si="91"/>
        <v>20.545685910385103</v>
      </c>
      <c r="R157" s="276">
        <f t="shared" ca="1" si="91"/>
        <v>34.464083211229678</v>
      </c>
      <c r="S157" s="276">
        <f t="shared" ca="1" si="91"/>
        <v>97.246263843060191</v>
      </c>
      <c r="T157" s="276">
        <f t="shared" ca="1" si="91"/>
        <v>34.370410844682787</v>
      </c>
      <c r="U157" s="276">
        <f t="shared" ca="1" si="91"/>
        <v>64.218810779019066</v>
      </c>
      <c r="V157" s="276">
        <f t="shared" ca="1" si="91"/>
        <v>60.456069206213023</v>
      </c>
      <c r="W157" s="276">
        <f t="shared" ca="1" si="91"/>
        <v>68.726003862146726</v>
      </c>
      <c r="X157" s="276">
        <f t="shared" ca="1" si="91"/>
        <v>42.920144515000366</v>
      </c>
      <c r="Y157" s="276">
        <f t="shared" ca="1" si="91"/>
        <v>16.861349060300402</v>
      </c>
      <c r="Z157" s="276">
        <f t="shared" ca="1" si="91"/>
        <v>78.730929528237709</v>
      </c>
      <c r="AA157" s="276">
        <f t="shared" ca="1" si="91"/>
        <v>3.369396991133411</v>
      </c>
      <c r="AB157" s="276">
        <f t="shared" ca="1" si="91"/>
        <v>37.625518187504582</v>
      </c>
      <c r="AC157" s="276">
        <f t="shared" ca="1" si="91"/>
        <v>31.059225236493816</v>
      </c>
      <c r="AD157" s="276">
        <f t="shared" ca="1" si="91"/>
        <v>73.476882919427396</v>
      </c>
      <c r="AE157" s="276">
        <f t="shared" ca="1" si="91"/>
        <v>58.555407829579252</v>
      </c>
      <c r="AF157" s="276">
        <f t="shared" ca="1" si="91"/>
        <v>93.70084119251328</v>
      </c>
      <c r="AG157" s="276">
        <f t="shared" ca="1" si="91"/>
        <v>10.169306382874211</v>
      </c>
      <c r="AH157" s="276">
        <f t="shared" ca="1" si="91"/>
        <v>45.177052471102662</v>
      </c>
      <c r="AI157" s="276">
        <f t="shared" ca="1" si="91"/>
        <v>3.9547123114657912</v>
      </c>
      <c r="AJ157" s="276">
        <f t="shared" ca="1" si="91"/>
        <v>2.1131020256462851</v>
      </c>
      <c r="AK157" s="276">
        <f t="shared" ca="1" si="91"/>
        <v>9.141607249156781</v>
      </c>
      <c r="AL157" s="276">
        <f t="shared" ca="1" si="91"/>
        <v>0.6034476047966586</v>
      </c>
      <c r="AM157" s="276">
        <f t="shared" ca="1" si="91"/>
        <v>54.091302142942844</v>
      </c>
      <c r="AN157" s="276">
        <f t="shared" ca="1" si="91"/>
        <v>25.810430564660113</v>
      </c>
      <c r="AO157" s="276">
        <f t="shared" ca="1" si="91"/>
        <v>72.351074328558141</v>
      </c>
      <c r="AP157" s="276">
        <f t="shared" ca="1" si="91"/>
        <v>65.016236266756195</v>
      </c>
      <c r="AQ157" s="276">
        <f t="shared" ca="1" si="91"/>
        <v>64.0378178753908</v>
      </c>
      <c r="AR157" s="276">
        <f t="shared" ca="1" si="91"/>
        <v>19.799295549905516</v>
      </c>
      <c r="AS157" s="276">
        <f t="shared" ca="1" si="91"/>
        <v>53.321926393371122</v>
      </c>
      <c r="AT157" s="276">
        <f t="shared" ca="1" si="91"/>
        <v>74.275949977599325</v>
      </c>
      <c r="AU157" s="276">
        <f t="shared" ca="1" si="91"/>
        <v>86.018122728389415</v>
      </c>
    </row>
    <row r="158" spans="2:49">
      <c r="D158" t="str">
        <f ca="1">IF(OR(C158="RIP",C158="***"),"***",IF((D157-D156)&gt;0,"RIP","ALIVE"))</f>
        <v>ALIVE</v>
      </c>
      <c r="E158" t="str">
        <f t="shared" ref="E158" ca="1" si="92">IF(OR(D158="RIP",D158="***"),"***",IF((E157-E156)&gt;0,"RIP","ALIVE"))</f>
        <v>ALIVE</v>
      </c>
      <c r="F158" t="str">
        <f t="shared" ref="F158" ca="1" si="93">IF(OR(E158="RIP",E158="***"),"***",IF((F157-F156)&gt;0,"RIP","ALIVE"))</f>
        <v>ALIVE</v>
      </c>
      <c r="G158" t="str">
        <f t="shared" ref="G158" ca="1" si="94">IF(OR(F158="RIP",F158="***"),"***",IF((G157-G156)&gt;0,"RIP","ALIVE"))</f>
        <v>ALIVE</v>
      </c>
      <c r="H158" t="str">
        <f t="shared" ref="H158" ca="1" si="95">IF(OR(G158="RIP",G158="***"),"***",IF((H157-H156)&gt;0,"RIP","ALIVE"))</f>
        <v>ALIVE</v>
      </c>
      <c r="I158" t="str">
        <f t="shared" ref="I158" ca="1" si="96">IF(OR(H158="RIP",H158="***"),"***",IF((I157-I156)&gt;0,"RIP","ALIVE"))</f>
        <v>ALIVE</v>
      </c>
      <c r="J158" t="str">
        <f t="shared" ref="J158" ca="1" si="97">IF(OR(I158="RIP",I158="***"),"***",IF((J157-J156)&gt;0,"RIP","ALIVE"))</f>
        <v>ALIVE</v>
      </c>
      <c r="K158" t="str">
        <f t="shared" ref="K158" ca="1" si="98">IF(OR(J158="RIP",J158="***"),"***",IF((K157-K156)&gt;0,"RIP","ALIVE"))</f>
        <v>ALIVE</v>
      </c>
      <c r="L158" t="str">
        <f t="shared" ref="L158" ca="1" si="99">IF(OR(K158="RIP",K158="***"),"***",IF((L157-L156)&gt;0,"RIP","ALIVE"))</f>
        <v>ALIVE</v>
      </c>
      <c r="M158" t="str">
        <f t="shared" ref="M158" ca="1" si="100">IF(OR(L158="RIP",L158="***"),"***",IF((M157-M156)&gt;0,"RIP","ALIVE"))</f>
        <v>ALIVE</v>
      </c>
      <c r="N158" t="str">
        <f t="shared" ref="N158" ca="1" si="101">IF(OR(M158="RIP",M158="***"),"***",IF((N157-N156)&gt;0,"RIP","ALIVE"))</f>
        <v>ALIVE</v>
      </c>
      <c r="O158" t="str">
        <f t="shared" ref="O158" ca="1" si="102">IF(OR(N158="RIP",N158="***"),"***",IF((O157-O156)&gt;0,"RIP","ALIVE"))</f>
        <v>ALIVE</v>
      </c>
      <c r="P158" t="str">
        <f t="shared" ref="P158" ca="1" si="103">IF(OR(O158="RIP",O158="***"),"***",IF((P157-P156)&gt;0,"RIP","ALIVE"))</f>
        <v>ALIVE</v>
      </c>
      <c r="Q158" t="str">
        <f t="shared" ref="Q158" ca="1" si="104">IF(OR(P158="RIP",P158="***"),"***",IF((Q157-Q156)&gt;0,"RIP","ALIVE"))</f>
        <v>ALIVE</v>
      </c>
      <c r="R158" t="str">
        <f t="shared" ref="R158" ca="1" si="105">IF(OR(Q158="RIP",Q158="***"),"***",IF((R157-R156)&gt;0,"RIP","ALIVE"))</f>
        <v>ALIVE</v>
      </c>
      <c r="S158" t="str">
        <f t="shared" ref="S158" ca="1" si="106">IF(OR(R158="RIP",R158="***"),"***",IF((S157-S156)&gt;0,"RIP","ALIVE"))</f>
        <v>RIP</v>
      </c>
      <c r="T158" t="str">
        <f t="shared" ref="T158" ca="1" si="107">IF(OR(S158="RIP",S158="***"),"***",IF((T157-T156)&gt;0,"RIP","ALIVE"))</f>
        <v>***</v>
      </c>
      <c r="U158" t="str">
        <f t="shared" ref="U158" ca="1" si="108">IF(OR(T158="RIP",T158="***"),"***",IF((U157-U156)&gt;0,"RIP","ALIVE"))</f>
        <v>***</v>
      </c>
      <c r="V158" t="str">
        <f t="shared" ref="V158" ca="1" si="109">IF(OR(U158="RIP",U158="***"),"***",IF((V157-V156)&gt;0,"RIP","ALIVE"))</f>
        <v>***</v>
      </c>
      <c r="W158" t="str">
        <f t="shared" ref="W158" ca="1" si="110">IF(OR(V158="RIP",V158="***"),"***",IF((W157-W156)&gt;0,"RIP","ALIVE"))</f>
        <v>***</v>
      </c>
      <c r="X158" t="str">
        <f t="shared" ref="X158" ca="1" si="111">IF(OR(W158="RIP",W158="***"),"***",IF((X157-X156)&gt;0,"RIP","ALIVE"))</f>
        <v>***</v>
      </c>
      <c r="Y158" t="str">
        <f t="shared" ref="Y158" ca="1" si="112">IF(OR(X158="RIP",X158="***"),"***",IF((Y157-Y156)&gt;0,"RIP","ALIVE"))</f>
        <v>***</v>
      </c>
      <c r="Z158" t="str">
        <f t="shared" ref="Z158" ca="1" si="113">IF(OR(Y158="RIP",Y158="***"),"***",IF((Z157-Z156)&gt;0,"RIP","ALIVE"))</f>
        <v>***</v>
      </c>
      <c r="AA158" t="str">
        <f t="shared" ref="AA158" ca="1" si="114">IF(OR(Z158="RIP",Z158="***"),"***",IF((AA157-AA156)&gt;0,"RIP","ALIVE"))</f>
        <v>***</v>
      </c>
      <c r="AB158" t="str">
        <f t="shared" ref="AB158" ca="1" si="115">IF(OR(AA158="RIP",AA158="***"),"***",IF((AB157-AB156)&gt;0,"RIP","ALIVE"))</f>
        <v>***</v>
      </c>
      <c r="AC158" t="str">
        <f t="shared" ref="AC158" ca="1" si="116">IF(OR(AB158="RIP",AB158="***"),"***",IF((AC157-AC156)&gt;0,"RIP","ALIVE"))</f>
        <v>***</v>
      </c>
      <c r="AD158" t="str">
        <f t="shared" ref="AD158" ca="1" si="117">IF(OR(AC158="RIP",AC158="***"),"***",IF((AD157-AD156)&gt;0,"RIP","ALIVE"))</f>
        <v>***</v>
      </c>
      <c r="AE158" t="str">
        <f t="shared" ref="AE158" ca="1" si="118">IF(OR(AD158="RIP",AD158="***"),"***",IF((AE157-AE156)&gt;0,"RIP","ALIVE"))</f>
        <v>***</v>
      </c>
      <c r="AF158" t="str">
        <f t="shared" ref="AF158" ca="1" si="119">IF(OR(AE158="RIP",AE158="***"),"***",IF((AF157-AF156)&gt;0,"RIP","ALIVE"))</f>
        <v>***</v>
      </c>
      <c r="AG158" t="str">
        <f t="shared" ref="AG158" ca="1" si="120">IF(OR(AF158="RIP",AF158="***"),"***",IF((AG157-AG156)&gt;0,"RIP","ALIVE"))</f>
        <v>***</v>
      </c>
      <c r="AH158" t="str">
        <f t="shared" ref="AH158" ca="1" si="121">IF(OR(AG158="RIP",AG158="***"),"***",IF((AH157-AH156)&gt;0,"RIP","ALIVE"))</f>
        <v>***</v>
      </c>
      <c r="AI158" t="str">
        <f t="shared" ref="AI158" ca="1" si="122">IF(OR(AH158="RIP",AH158="***"),"***",IF((AI157-AI156)&gt;0,"RIP","ALIVE"))</f>
        <v>***</v>
      </c>
      <c r="AJ158" t="str">
        <f t="shared" ref="AJ158" ca="1" si="123">IF(OR(AI158="RIP",AI158="***"),"***",IF((AJ157-AJ156)&gt;0,"RIP","ALIVE"))</f>
        <v>***</v>
      </c>
      <c r="AK158" t="str">
        <f t="shared" ref="AK158" ca="1" si="124">IF(OR(AJ158="RIP",AJ158="***"),"***",IF((AK157-AK156)&gt;0,"RIP","ALIVE"))</f>
        <v>***</v>
      </c>
      <c r="AL158" t="str">
        <f t="shared" ref="AL158" ca="1" si="125">IF(OR(AK158="RIP",AK158="***"),"***",IF((AL157-AL156)&gt;0,"RIP","ALIVE"))</f>
        <v>***</v>
      </c>
      <c r="AM158" t="str">
        <f t="shared" ref="AM158" ca="1" si="126">IF(OR(AL158="RIP",AL158="***"),"***",IF((AM157-AM156)&gt;0,"RIP","ALIVE"))</f>
        <v>***</v>
      </c>
      <c r="AN158" t="str">
        <f t="shared" ref="AN158" ca="1" si="127">IF(OR(AM158="RIP",AM158="***"),"***",IF((AN157-AN156)&gt;0,"RIP","ALIVE"))</f>
        <v>***</v>
      </c>
      <c r="AO158" t="str">
        <f t="shared" ref="AO158" ca="1" si="128">IF(OR(AN158="RIP",AN158="***"),"***",IF((AO157-AO156)&gt;0,"RIP","ALIVE"))</f>
        <v>***</v>
      </c>
      <c r="AP158" t="str">
        <f t="shared" ref="AP158" ca="1" si="129">IF(OR(AO158="RIP",AO158="***"),"***",IF((AP157-AP156)&gt;0,"RIP","ALIVE"))</f>
        <v>***</v>
      </c>
      <c r="AQ158" t="str">
        <f t="shared" ref="AQ158" ca="1" si="130">IF(OR(AP158="RIP",AP158="***"),"***",IF((AQ157-AQ156)&gt;0,"RIP","ALIVE"))</f>
        <v>***</v>
      </c>
      <c r="AR158" t="str">
        <f t="shared" ref="AR158" ca="1" si="131">IF(OR(AQ158="RIP",AQ158="***"),"***",IF((AR157-AR156)&gt;0,"RIP","ALIVE"))</f>
        <v>***</v>
      </c>
      <c r="AS158" t="str">
        <f t="shared" ref="AS158" ca="1" si="132">IF(OR(AR158="RIP",AR158="***"),"***",IF((AS157-AS156)&gt;0,"RIP","ALIVE"))</f>
        <v>***</v>
      </c>
      <c r="AT158" t="str">
        <f t="shared" ref="AT158" ca="1" si="133">IF(OR(AS158="RIP",AS158="***"),"***",IF((AT157-AT156)&gt;0,"RIP","ALIVE"))</f>
        <v>***</v>
      </c>
      <c r="AU158" t="str">
        <f t="shared" ref="AU158" ca="1" si="134">IF(OR(AT158="RIP",AT158="***"),"***",IF((AU157-AU156)&gt;0,"RIP","ALIVE"))</f>
        <v>***</v>
      </c>
      <c r="AV158" t="str">
        <f t="shared" ref="AV158" ca="1" si="135">IF(OR(AU158="RIP",AU158="***"),"***",IF((AV157-AV156)&gt;0,"RIP","ALIVE"))</f>
        <v>***</v>
      </c>
      <c r="AW158" t="str">
        <f t="shared" ref="AW158" ca="1" si="136">IF(OR(AV158="RIP",AV158="***"),"***",IF((AW157-AW156)&gt;0,"RIP","ALIVE"))</f>
        <v>***</v>
      </c>
    </row>
    <row r="161" spans="1:49">
      <c r="B161">
        <v>58</v>
      </c>
      <c r="C161" t="s">
        <v>396</v>
      </c>
      <c r="D161" s="75">
        <f ca="1">COUNTIF(D167:AW167,"ALIVE")</f>
        <v>21</v>
      </c>
    </row>
    <row r="162" spans="1:49">
      <c r="C162" s="75" t="s">
        <v>349</v>
      </c>
      <c r="D162" s="273">
        <v>58</v>
      </c>
      <c r="E162" s="201">
        <f>D162+1</f>
        <v>59</v>
      </c>
      <c r="F162" s="201">
        <f t="shared" ref="F162:P162" si="137">E162+1</f>
        <v>60</v>
      </c>
      <c r="G162" s="201">
        <f t="shared" si="137"/>
        <v>61</v>
      </c>
      <c r="H162" s="201">
        <f t="shared" si="137"/>
        <v>62</v>
      </c>
      <c r="I162" s="201">
        <f t="shared" si="137"/>
        <v>63</v>
      </c>
      <c r="J162" s="201">
        <f t="shared" si="137"/>
        <v>64</v>
      </c>
      <c r="K162" s="201">
        <f t="shared" si="137"/>
        <v>65</v>
      </c>
      <c r="L162" s="201">
        <f t="shared" si="137"/>
        <v>66</v>
      </c>
      <c r="M162" s="201">
        <f t="shared" si="137"/>
        <v>67</v>
      </c>
      <c r="N162" s="201">
        <f t="shared" si="137"/>
        <v>68</v>
      </c>
      <c r="O162" s="201">
        <f t="shared" si="137"/>
        <v>69</v>
      </c>
      <c r="P162" s="201">
        <f t="shared" si="137"/>
        <v>70</v>
      </c>
      <c r="Q162" s="201">
        <f>P162+1</f>
        <v>71</v>
      </c>
      <c r="R162" s="201">
        <f t="shared" ref="R162:Y162" si="138">Q162+1</f>
        <v>72</v>
      </c>
      <c r="S162" s="201">
        <f t="shared" si="138"/>
        <v>73</v>
      </c>
      <c r="T162" s="201">
        <f t="shared" si="138"/>
        <v>74</v>
      </c>
      <c r="U162" s="201">
        <f t="shared" si="138"/>
        <v>75</v>
      </c>
      <c r="V162" s="201">
        <f t="shared" si="138"/>
        <v>76</v>
      </c>
      <c r="W162" s="201">
        <f t="shared" si="138"/>
        <v>77</v>
      </c>
      <c r="X162" s="201">
        <f t="shared" si="138"/>
        <v>78</v>
      </c>
      <c r="Y162" s="201">
        <f t="shared" si="138"/>
        <v>79</v>
      </c>
      <c r="Z162" s="201">
        <f>Y162+1</f>
        <v>80</v>
      </c>
      <c r="AA162" s="201">
        <f t="shared" ref="AA162:AF162" si="139">Z162+1</f>
        <v>81</v>
      </c>
      <c r="AB162" s="201">
        <f t="shared" si="139"/>
        <v>82</v>
      </c>
      <c r="AC162" s="201">
        <f t="shared" si="139"/>
        <v>83</v>
      </c>
      <c r="AD162" s="201">
        <f t="shared" si="139"/>
        <v>84</v>
      </c>
      <c r="AE162" s="201">
        <f t="shared" si="139"/>
        <v>85</v>
      </c>
      <c r="AF162" s="201">
        <f t="shared" si="139"/>
        <v>86</v>
      </c>
      <c r="AG162" s="201">
        <f>AF162+1</f>
        <v>87</v>
      </c>
      <c r="AH162" s="201">
        <f t="shared" ref="AH162:AO162" si="140">AG162+1</f>
        <v>88</v>
      </c>
      <c r="AI162" s="201">
        <f t="shared" si="140"/>
        <v>89</v>
      </c>
      <c r="AJ162" s="201">
        <f t="shared" si="140"/>
        <v>90</v>
      </c>
      <c r="AK162" s="201">
        <f t="shared" si="140"/>
        <v>91</v>
      </c>
      <c r="AL162" s="201">
        <f t="shared" si="140"/>
        <v>92</v>
      </c>
      <c r="AM162" s="201">
        <f t="shared" si="140"/>
        <v>93</v>
      </c>
      <c r="AN162" s="201">
        <f t="shared" si="140"/>
        <v>94</v>
      </c>
      <c r="AO162" s="201">
        <f t="shared" si="140"/>
        <v>95</v>
      </c>
      <c r="AP162" s="201">
        <f>AO162+1</f>
        <v>96</v>
      </c>
      <c r="AQ162" s="201">
        <f t="shared" ref="AQ162:AT162" si="141">AP162+1</f>
        <v>97</v>
      </c>
      <c r="AR162" s="201">
        <f t="shared" si="141"/>
        <v>98</v>
      </c>
      <c r="AS162" s="201">
        <f t="shared" si="141"/>
        <v>99</v>
      </c>
      <c r="AT162" s="201">
        <f t="shared" si="141"/>
        <v>100</v>
      </c>
    </row>
    <row r="163" spans="1:49">
      <c r="D163" s="274">
        <v>9.2449999999999997E-3</v>
      </c>
      <c r="E163" s="274">
        <v>9.9059999999999999E-3</v>
      </c>
      <c r="F163" s="274">
        <v>1.0609E-2</v>
      </c>
      <c r="G163" s="274">
        <v>1.1363E-2</v>
      </c>
      <c r="H163" s="274">
        <v>1.2186000000000001E-2</v>
      </c>
      <c r="I163" s="274">
        <v>1.3110999999999999E-2</v>
      </c>
      <c r="J163" s="274">
        <v>1.4168E-2</v>
      </c>
      <c r="K163" s="274">
        <v>1.5401E-2</v>
      </c>
      <c r="L163" s="274">
        <v>1.6802999999999998E-2</v>
      </c>
      <c r="M163" s="274">
        <v>1.8307E-2</v>
      </c>
      <c r="N163" s="274">
        <v>1.9869000000000001E-2</v>
      </c>
      <c r="O163" s="274">
        <v>2.1492000000000001E-2</v>
      </c>
      <c r="P163" s="274">
        <v>2.3324000000000001E-2</v>
      </c>
      <c r="Q163" s="274">
        <v>2.5412000000000001E-2</v>
      </c>
      <c r="R163" s="274">
        <v>2.7737999999999999E-2</v>
      </c>
      <c r="S163" s="274">
        <v>3.0594E-2</v>
      </c>
      <c r="T163" s="274">
        <v>3.3673000000000002E-2</v>
      </c>
      <c r="U163" s="274">
        <v>3.6860999999999998E-2</v>
      </c>
      <c r="V163" s="274">
        <v>4.0411999999999997E-2</v>
      </c>
      <c r="W163" s="274">
        <v>4.4643000000000002E-2</v>
      </c>
      <c r="X163" s="274">
        <v>4.9437000000000002E-2</v>
      </c>
      <c r="Y163" s="274">
        <v>5.4566999999999997E-2</v>
      </c>
      <c r="Z163" s="274">
        <v>6.0365000000000002E-2</v>
      </c>
      <c r="AA163" s="274">
        <v>6.6623000000000002E-2</v>
      </c>
      <c r="AB163" s="274">
        <v>7.3633000000000004E-2</v>
      </c>
      <c r="AC163" s="274">
        <v>8.1420999999999993E-2</v>
      </c>
      <c r="AD163" s="274">
        <v>9.0897000000000006E-2</v>
      </c>
      <c r="AE163" s="274">
        <v>0.101288</v>
      </c>
      <c r="AF163" s="274">
        <v>0.112634</v>
      </c>
      <c r="AG163" s="274">
        <v>0.124971</v>
      </c>
      <c r="AH163" s="274">
        <v>0.138321</v>
      </c>
      <c r="AI163" s="274">
        <v>0.152696</v>
      </c>
      <c r="AJ163" s="274">
        <v>0.16808899999999999</v>
      </c>
      <c r="AK163" s="274">
        <v>0.184477</v>
      </c>
      <c r="AL163" s="274">
        <v>0.201816</v>
      </c>
      <c r="AM163" s="274">
        <v>0.22004000000000001</v>
      </c>
      <c r="AN163" s="274">
        <v>0.239065</v>
      </c>
      <c r="AO163" s="274">
        <v>0.25878099999999998</v>
      </c>
      <c r="AP163" s="274">
        <v>0.27906199999999998</v>
      </c>
      <c r="AQ163" s="274">
        <v>0.29976399999999997</v>
      </c>
      <c r="AR163" s="274">
        <v>0.32073099999999999</v>
      </c>
      <c r="AS163" s="274">
        <v>0.34179900000000002</v>
      </c>
      <c r="AT163" s="274">
        <v>1</v>
      </c>
    </row>
    <row r="164" spans="1:49">
      <c r="C164" t="s">
        <v>397</v>
      </c>
      <c r="D164" s="36">
        <f>D163*100</f>
        <v>0.92449999999999999</v>
      </c>
      <c r="E164" s="36">
        <f t="shared" ref="E164:AT164" si="142">E163*100</f>
        <v>0.99060000000000004</v>
      </c>
      <c r="F164" s="36">
        <f t="shared" si="142"/>
        <v>1.0609</v>
      </c>
      <c r="G164" s="36">
        <f t="shared" si="142"/>
        <v>1.1363000000000001</v>
      </c>
      <c r="H164" s="36">
        <f t="shared" si="142"/>
        <v>1.2186000000000001</v>
      </c>
      <c r="I164" s="36">
        <f t="shared" si="142"/>
        <v>1.3110999999999999</v>
      </c>
      <c r="J164" s="36">
        <f t="shared" si="142"/>
        <v>1.4168000000000001</v>
      </c>
      <c r="K164" s="36">
        <f t="shared" si="142"/>
        <v>1.5401</v>
      </c>
      <c r="L164" s="36">
        <f t="shared" si="142"/>
        <v>1.6802999999999999</v>
      </c>
      <c r="M164" s="36">
        <f t="shared" si="142"/>
        <v>1.8307</v>
      </c>
      <c r="N164" s="36">
        <f t="shared" si="142"/>
        <v>1.9869000000000001</v>
      </c>
      <c r="O164" s="36">
        <f t="shared" si="142"/>
        <v>2.1492</v>
      </c>
      <c r="P164" s="36">
        <f t="shared" si="142"/>
        <v>2.3324000000000003</v>
      </c>
      <c r="Q164" s="36">
        <f t="shared" si="142"/>
        <v>2.5411999999999999</v>
      </c>
      <c r="R164" s="36">
        <f t="shared" si="142"/>
        <v>2.7738</v>
      </c>
      <c r="S164" s="36">
        <f t="shared" si="142"/>
        <v>3.0594000000000001</v>
      </c>
      <c r="T164" s="36">
        <f t="shared" si="142"/>
        <v>3.3673000000000002</v>
      </c>
      <c r="U164" s="36">
        <f t="shared" si="142"/>
        <v>3.6860999999999997</v>
      </c>
      <c r="V164" s="36">
        <f t="shared" si="142"/>
        <v>4.0411999999999999</v>
      </c>
      <c r="W164" s="36">
        <f t="shared" si="142"/>
        <v>4.4643000000000006</v>
      </c>
      <c r="X164" s="36">
        <f t="shared" si="142"/>
        <v>4.9436999999999998</v>
      </c>
      <c r="Y164" s="36">
        <f t="shared" si="142"/>
        <v>5.4566999999999997</v>
      </c>
      <c r="Z164" s="36">
        <f t="shared" si="142"/>
        <v>6.0365000000000002</v>
      </c>
      <c r="AA164" s="36">
        <f t="shared" si="142"/>
        <v>6.6623000000000001</v>
      </c>
      <c r="AB164" s="36">
        <f t="shared" si="142"/>
        <v>7.3633000000000006</v>
      </c>
      <c r="AC164" s="36">
        <f t="shared" si="142"/>
        <v>8.1420999999999992</v>
      </c>
      <c r="AD164" s="36">
        <f t="shared" si="142"/>
        <v>9.0897000000000006</v>
      </c>
      <c r="AE164" s="36">
        <f t="shared" si="142"/>
        <v>10.1288</v>
      </c>
      <c r="AF164" s="36">
        <f t="shared" si="142"/>
        <v>11.263399999999999</v>
      </c>
      <c r="AG164" s="36">
        <f t="shared" si="142"/>
        <v>12.4971</v>
      </c>
      <c r="AH164" s="36">
        <f t="shared" si="142"/>
        <v>13.832100000000001</v>
      </c>
      <c r="AI164" s="36">
        <f t="shared" si="142"/>
        <v>15.269600000000001</v>
      </c>
      <c r="AJ164" s="36">
        <f t="shared" si="142"/>
        <v>16.808899999999998</v>
      </c>
      <c r="AK164" s="36">
        <f t="shared" si="142"/>
        <v>18.447700000000001</v>
      </c>
      <c r="AL164" s="36">
        <f t="shared" si="142"/>
        <v>20.1816</v>
      </c>
      <c r="AM164" s="36">
        <f t="shared" si="142"/>
        <v>22.004000000000001</v>
      </c>
      <c r="AN164" s="36">
        <f t="shared" si="142"/>
        <v>23.906500000000001</v>
      </c>
      <c r="AO164" s="36">
        <f t="shared" si="142"/>
        <v>25.8781</v>
      </c>
      <c r="AP164" s="36">
        <f t="shared" si="142"/>
        <v>27.906199999999998</v>
      </c>
      <c r="AQ164" s="36">
        <f t="shared" si="142"/>
        <v>29.976399999999998</v>
      </c>
      <c r="AR164" s="36">
        <f t="shared" si="142"/>
        <v>32.073099999999997</v>
      </c>
      <c r="AS164" s="36">
        <f t="shared" si="142"/>
        <v>34.179900000000004</v>
      </c>
      <c r="AT164" s="36">
        <f t="shared" si="142"/>
        <v>100</v>
      </c>
    </row>
    <row r="165" spans="1:49">
      <c r="D165" s="36">
        <f>100-D164</f>
        <v>99.075500000000005</v>
      </c>
      <c r="E165" s="36">
        <f t="shared" ref="E165:AT165" si="143">100-E164</f>
        <v>99.009399999999999</v>
      </c>
      <c r="F165" s="36">
        <f t="shared" si="143"/>
        <v>98.939099999999996</v>
      </c>
      <c r="G165" s="36">
        <f t="shared" si="143"/>
        <v>98.863699999999994</v>
      </c>
      <c r="H165" s="36">
        <f t="shared" si="143"/>
        <v>98.781400000000005</v>
      </c>
      <c r="I165" s="36">
        <f t="shared" si="143"/>
        <v>98.688900000000004</v>
      </c>
      <c r="J165" s="36">
        <f t="shared" si="143"/>
        <v>98.583200000000005</v>
      </c>
      <c r="K165" s="36">
        <f t="shared" si="143"/>
        <v>98.459900000000005</v>
      </c>
      <c r="L165" s="36">
        <f t="shared" si="143"/>
        <v>98.319699999999997</v>
      </c>
      <c r="M165" s="36">
        <f t="shared" si="143"/>
        <v>98.169300000000007</v>
      </c>
      <c r="N165" s="36">
        <f t="shared" si="143"/>
        <v>98.013099999999994</v>
      </c>
      <c r="O165" s="36">
        <f t="shared" si="143"/>
        <v>97.850800000000007</v>
      </c>
      <c r="P165" s="36">
        <f t="shared" si="143"/>
        <v>97.667599999999993</v>
      </c>
      <c r="Q165" s="36">
        <f t="shared" si="143"/>
        <v>97.458799999999997</v>
      </c>
      <c r="R165" s="36">
        <f t="shared" si="143"/>
        <v>97.226200000000006</v>
      </c>
      <c r="S165" s="36">
        <f t="shared" si="143"/>
        <v>96.940600000000003</v>
      </c>
      <c r="T165" s="36">
        <f t="shared" si="143"/>
        <v>96.6327</v>
      </c>
      <c r="U165" s="36">
        <f t="shared" si="143"/>
        <v>96.313900000000004</v>
      </c>
      <c r="V165" s="36">
        <f t="shared" si="143"/>
        <v>95.958799999999997</v>
      </c>
      <c r="W165" s="36">
        <f t="shared" si="143"/>
        <v>95.535700000000006</v>
      </c>
      <c r="X165" s="36">
        <f t="shared" si="143"/>
        <v>95.056299999999993</v>
      </c>
      <c r="Y165" s="36">
        <f t="shared" si="143"/>
        <v>94.543300000000002</v>
      </c>
      <c r="Z165" s="36">
        <f t="shared" si="143"/>
        <v>93.963499999999996</v>
      </c>
      <c r="AA165" s="36">
        <f t="shared" si="143"/>
        <v>93.337699999999998</v>
      </c>
      <c r="AB165" s="36">
        <f t="shared" si="143"/>
        <v>92.636700000000005</v>
      </c>
      <c r="AC165" s="36">
        <f t="shared" si="143"/>
        <v>91.857900000000001</v>
      </c>
      <c r="AD165" s="36">
        <f t="shared" si="143"/>
        <v>90.910300000000007</v>
      </c>
      <c r="AE165" s="36">
        <f t="shared" si="143"/>
        <v>89.871200000000002</v>
      </c>
      <c r="AF165" s="36">
        <f t="shared" si="143"/>
        <v>88.736599999999996</v>
      </c>
      <c r="AG165" s="36">
        <f t="shared" si="143"/>
        <v>87.502899999999997</v>
      </c>
      <c r="AH165" s="36">
        <f t="shared" si="143"/>
        <v>86.167900000000003</v>
      </c>
      <c r="AI165" s="36">
        <f t="shared" si="143"/>
        <v>84.730400000000003</v>
      </c>
      <c r="AJ165" s="36">
        <f t="shared" si="143"/>
        <v>83.191100000000006</v>
      </c>
      <c r="AK165" s="36">
        <f t="shared" si="143"/>
        <v>81.552300000000002</v>
      </c>
      <c r="AL165" s="36">
        <f t="shared" si="143"/>
        <v>79.818399999999997</v>
      </c>
      <c r="AM165" s="36">
        <f t="shared" si="143"/>
        <v>77.995999999999995</v>
      </c>
      <c r="AN165" s="36">
        <f t="shared" si="143"/>
        <v>76.093500000000006</v>
      </c>
      <c r="AO165" s="36">
        <f t="shared" si="143"/>
        <v>74.121899999999997</v>
      </c>
      <c r="AP165" s="36">
        <f t="shared" si="143"/>
        <v>72.093800000000002</v>
      </c>
      <c r="AQ165" s="36">
        <f t="shared" si="143"/>
        <v>70.023600000000002</v>
      </c>
      <c r="AR165" s="36">
        <f t="shared" si="143"/>
        <v>67.926900000000003</v>
      </c>
      <c r="AS165" s="36">
        <f t="shared" si="143"/>
        <v>65.820099999999996</v>
      </c>
      <c r="AT165" s="36">
        <f t="shared" si="143"/>
        <v>0</v>
      </c>
    </row>
    <row r="166" spans="1:49">
      <c r="C166" s="275" t="s">
        <v>398</v>
      </c>
      <c r="D166" s="276">
        <f ca="1">RAND()*100</f>
        <v>7.7731074878072182</v>
      </c>
      <c r="E166" s="276">
        <f t="shared" ref="E166:AT166" ca="1" si="144">RAND()*100</f>
        <v>80.121133453966195</v>
      </c>
      <c r="F166" s="276">
        <f t="shared" ca="1" si="144"/>
        <v>54.320706057761456</v>
      </c>
      <c r="G166" s="276">
        <f t="shared" ca="1" si="144"/>
        <v>28.291824835277335</v>
      </c>
      <c r="H166" s="276">
        <f t="shared" ca="1" si="144"/>
        <v>58.041313946116432</v>
      </c>
      <c r="I166" s="276">
        <f t="shared" ca="1" si="144"/>
        <v>8.8298579095295047</v>
      </c>
      <c r="J166" s="276">
        <f t="shared" ca="1" si="144"/>
        <v>83.585960671384427</v>
      </c>
      <c r="K166" s="276">
        <f t="shared" ca="1" si="144"/>
        <v>22.584272757850588</v>
      </c>
      <c r="L166" s="276">
        <f t="shared" ca="1" si="144"/>
        <v>76.989596152636835</v>
      </c>
      <c r="M166" s="276">
        <f t="shared" ca="1" si="144"/>
        <v>10.065921630088592</v>
      </c>
      <c r="N166" s="276">
        <f t="shared" ca="1" si="144"/>
        <v>49.371278908469918</v>
      </c>
      <c r="O166" s="276">
        <f t="shared" ca="1" si="144"/>
        <v>76.808714555171761</v>
      </c>
      <c r="P166" s="276">
        <f t="shared" ca="1" si="144"/>
        <v>32.506157317493297</v>
      </c>
      <c r="Q166" s="276">
        <f t="shared" ca="1" si="144"/>
        <v>43.960299039764941</v>
      </c>
      <c r="R166" s="276">
        <f t="shared" ca="1" si="144"/>
        <v>45.171612027924979</v>
      </c>
      <c r="S166" s="276">
        <f t="shared" ca="1" si="144"/>
        <v>73.332856281166443</v>
      </c>
      <c r="T166" s="276">
        <f t="shared" ca="1" si="144"/>
        <v>13.163941387564471</v>
      </c>
      <c r="U166" s="276">
        <f t="shared" ca="1" si="144"/>
        <v>85.659250691238597</v>
      </c>
      <c r="V166" s="276">
        <f t="shared" ca="1" si="144"/>
        <v>34.664319019306092</v>
      </c>
      <c r="W166" s="276">
        <f t="shared" ca="1" si="144"/>
        <v>83.870839169956668</v>
      </c>
      <c r="X166" s="276">
        <f t="shared" ca="1" si="144"/>
        <v>53.05826195267683</v>
      </c>
      <c r="Y166" s="276">
        <f t="shared" ca="1" si="144"/>
        <v>95.000758471177477</v>
      </c>
      <c r="Z166" s="276">
        <f t="shared" ca="1" si="144"/>
        <v>66.444430210338425</v>
      </c>
      <c r="AA166" s="276">
        <f t="shared" ca="1" si="144"/>
        <v>37.18860573103391</v>
      </c>
      <c r="AB166" s="276">
        <f t="shared" ca="1" si="144"/>
        <v>9.7728902322570814</v>
      </c>
      <c r="AC166" s="276">
        <f t="shared" ca="1" si="144"/>
        <v>43.926877257822838</v>
      </c>
      <c r="AD166" s="276">
        <f t="shared" ca="1" si="144"/>
        <v>39.812362588917537</v>
      </c>
      <c r="AE166" s="276">
        <f t="shared" ca="1" si="144"/>
        <v>30.959798346342449</v>
      </c>
      <c r="AF166" s="276">
        <f t="shared" ca="1" si="144"/>
        <v>95.987850851838417</v>
      </c>
      <c r="AG166" s="276">
        <f t="shared" ca="1" si="144"/>
        <v>72.945714942154353</v>
      </c>
      <c r="AH166" s="276">
        <f t="shared" ca="1" si="144"/>
        <v>77.911611803919925</v>
      </c>
      <c r="AI166" s="276">
        <f t="shared" ca="1" si="144"/>
        <v>62.042612999955274</v>
      </c>
      <c r="AJ166" s="276">
        <f t="shared" ca="1" si="144"/>
        <v>1.8037536191484294</v>
      </c>
      <c r="AK166" s="276">
        <f t="shared" ca="1" si="144"/>
        <v>92.547577893546531</v>
      </c>
      <c r="AL166" s="276">
        <f t="shared" ca="1" si="144"/>
        <v>17.684985510206285</v>
      </c>
      <c r="AM166" s="276">
        <f t="shared" ca="1" si="144"/>
        <v>22.87860073500617</v>
      </c>
      <c r="AN166" s="276">
        <f t="shared" ca="1" si="144"/>
        <v>15.473290751045099</v>
      </c>
      <c r="AO166" s="276">
        <f t="shared" ca="1" si="144"/>
        <v>74.741857966224842</v>
      </c>
      <c r="AP166" s="276">
        <f t="shared" ca="1" si="144"/>
        <v>22.158057445837276</v>
      </c>
      <c r="AQ166" s="276">
        <f t="shared" ca="1" si="144"/>
        <v>99.794788882690838</v>
      </c>
      <c r="AR166" s="276">
        <f t="shared" ca="1" si="144"/>
        <v>43.004604992675809</v>
      </c>
      <c r="AS166" s="276">
        <f t="shared" ca="1" si="144"/>
        <v>93.339635972755985</v>
      </c>
      <c r="AT166" s="276">
        <f t="shared" ca="1" si="144"/>
        <v>72.294482361645393</v>
      </c>
    </row>
    <row r="167" spans="1:49">
      <c r="A167" t="s">
        <v>457</v>
      </c>
      <c r="D167" t="str">
        <f ca="1">IF(OR(C167="RIP",C167="***"),"***",IF((D166-D165)&gt;0,"RIP","ALIVE"))</f>
        <v>ALIVE</v>
      </c>
      <c r="E167" t="str">
        <f t="shared" ref="E167" ca="1" si="145">IF(OR(D167="RIP",D167="***"),"***",IF((E166-E165)&gt;0,"RIP","ALIVE"))</f>
        <v>ALIVE</v>
      </c>
      <c r="F167" t="str">
        <f t="shared" ref="F167" ca="1" si="146">IF(OR(E167="RIP",E167="***"),"***",IF((F166-F165)&gt;0,"RIP","ALIVE"))</f>
        <v>ALIVE</v>
      </c>
      <c r="G167" t="str">
        <f t="shared" ref="G167" ca="1" si="147">IF(OR(F167="RIP",F167="***"),"***",IF((G166-G165)&gt;0,"RIP","ALIVE"))</f>
        <v>ALIVE</v>
      </c>
      <c r="H167" t="str">
        <f t="shared" ref="H167" ca="1" si="148">IF(OR(G167="RIP",G167="***"),"***",IF((H166-H165)&gt;0,"RIP","ALIVE"))</f>
        <v>ALIVE</v>
      </c>
      <c r="I167" t="str">
        <f t="shared" ref="I167" ca="1" si="149">IF(OR(H167="RIP",H167="***"),"***",IF((I166-I165)&gt;0,"RIP","ALIVE"))</f>
        <v>ALIVE</v>
      </c>
      <c r="J167" t="str">
        <f t="shared" ref="J167" ca="1" si="150">IF(OR(I167="RIP",I167="***"),"***",IF((J166-J165)&gt;0,"RIP","ALIVE"))</f>
        <v>ALIVE</v>
      </c>
      <c r="K167" t="str">
        <f t="shared" ref="K167" ca="1" si="151">IF(OR(J167="RIP",J167="***"),"***",IF((K166-K165)&gt;0,"RIP","ALIVE"))</f>
        <v>ALIVE</v>
      </c>
      <c r="L167" t="str">
        <f t="shared" ref="L167" ca="1" si="152">IF(OR(K167="RIP",K167="***"),"***",IF((L166-L165)&gt;0,"RIP","ALIVE"))</f>
        <v>ALIVE</v>
      </c>
      <c r="M167" t="str">
        <f t="shared" ref="M167" ca="1" si="153">IF(OR(L167="RIP",L167="***"),"***",IF((M166-M165)&gt;0,"RIP","ALIVE"))</f>
        <v>ALIVE</v>
      </c>
      <c r="N167" t="str">
        <f t="shared" ref="N167" ca="1" si="154">IF(OR(M167="RIP",M167="***"),"***",IF((N166-N165)&gt;0,"RIP","ALIVE"))</f>
        <v>ALIVE</v>
      </c>
      <c r="O167" t="str">
        <f t="shared" ref="O167" ca="1" si="155">IF(OR(N167="RIP",N167="***"),"***",IF((O166-O165)&gt;0,"RIP","ALIVE"))</f>
        <v>ALIVE</v>
      </c>
      <c r="P167" t="str">
        <f t="shared" ref="P167" ca="1" si="156">IF(OR(O167="RIP",O167="***"),"***",IF((P166-P165)&gt;0,"RIP","ALIVE"))</f>
        <v>ALIVE</v>
      </c>
      <c r="Q167" t="str">
        <f t="shared" ref="Q167" ca="1" si="157">IF(OR(P167="RIP",P167="***"),"***",IF((Q166-Q165)&gt;0,"RIP","ALIVE"))</f>
        <v>ALIVE</v>
      </c>
      <c r="R167" t="str">
        <f t="shared" ref="R167" ca="1" si="158">IF(OR(Q167="RIP",Q167="***"),"***",IF((R166-R165)&gt;0,"RIP","ALIVE"))</f>
        <v>ALIVE</v>
      </c>
      <c r="S167" t="str">
        <f t="shared" ref="S167" ca="1" si="159">IF(OR(R167="RIP",R167="***"),"***",IF((S166-S165)&gt;0,"RIP","ALIVE"))</f>
        <v>ALIVE</v>
      </c>
      <c r="T167" t="str">
        <f t="shared" ref="T167" ca="1" si="160">IF(OR(S167="RIP",S167="***"),"***",IF((T166-T165)&gt;0,"RIP","ALIVE"))</f>
        <v>ALIVE</v>
      </c>
      <c r="U167" t="str">
        <f t="shared" ref="U167" ca="1" si="161">IF(OR(T167="RIP",T167="***"),"***",IF((U166-U165)&gt;0,"RIP","ALIVE"))</f>
        <v>ALIVE</v>
      </c>
      <c r="V167" t="str">
        <f t="shared" ref="V167" ca="1" si="162">IF(OR(U167="RIP",U167="***"),"***",IF((V166-V165)&gt;0,"RIP","ALIVE"))</f>
        <v>ALIVE</v>
      </c>
      <c r="W167" t="str">
        <f t="shared" ref="W167" ca="1" si="163">IF(OR(V167="RIP",V167="***"),"***",IF((W166-W165)&gt;0,"RIP","ALIVE"))</f>
        <v>ALIVE</v>
      </c>
      <c r="X167" t="str">
        <f t="shared" ref="X167" ca="1" si="164">IF(OR(W167="RIP",W167="***"),"***",IF((X166-X165)&gt;0,"RIP","ALIVE"))</f>
        <v>ALIVE</v>
      </c>
      <c r="Y167" t="str">
        <f t="shared" ref="Y167" ca="1" si="165">IF(OR(X167="RIP",X167="***"),"***",IF((Y166-Y165)&gt;0,"RIP","ALIVE"))</f>
        <v>RIP</v>
      </c>
      <c r="Z167" t="str">
        <f t="shared" ref="Z167" ca="1" si="166">IF(OR(Y167="RIP",Y167="***"),"***",IF((Z166-Z165)&gt;0,"RIP","ALIVE"))</f>
        <v>***</v>
      </c>
      <c r="AA167" t="str">
        <f t="shared" ref="AA167" ca="1" si="167">IF(OR(Z167="RIP",Z167="***"),"***",IF((AA166-AA165)&gt;0,"RIP","ALIVE"))</f>
        <v>***</v>
      </c>
      <c r="AB167" t="str">
        <f t="shared" ref="AB167" ca="1" si="168">IF(OR(AA167="RIP",AA167="***"),"***",IF((AB166-AB165)&gt;0,"RIP","ALIVE"))</f>
        <v>***</v>
      </c>
      <c r="AC167" t="str">
        <f t="shared" ref="AC167" ca="1" si="169">IF(OR(AB167="RIP",AB167="***"),"***",IF((AC166-AC165)&gt;0,"RIP","ALIVE"))</f>
        <v>***</v>
      </c>
      <c r="AD167" t="str">
        <f t="shared" ref="AD167" ca="1" si="170">IF(OR(AC167="RIP",AC167="***"),"***",IF((AD166-AD165)&gt;0,"RIP","ALIVE"))</f>
        <v>***</v>
      </c>
      <c r="AE167" t="str">
        <f t="shared" ref="AE167" ca="1" si="171">IF(OR(AD167="RIP",AD167="***"),"***",IF((AE166-AE165)&gt;0,"RIP","ALIVE"))</f>
        <v>***</v>
      </c>
      <c r="AF167" t="str">
        <f t="shared" ref="AF167" ca="1" si="172">IF(OR(AE167="RIP",AE167="***"),"***",IF((AF166-AF165)&gt;0,"RIP","ALIVE"))</f>
        <v>***</v>
      </c>
      <c r="AG167" t="str">
        <f t="shared" ref="AG167" ca="1" si="173">IF(OR(AF167="RIP",AF167="***"),"***",IF((AG166-AG165)&gt;0,"RIP","ALIVE"))</f>
        <v>***</v>
      </c>
      <c r="AH167" t="str">
        <f t="shared" ref="AH167" ca="1" si="174">IF(OR(AG167="RIP",AG167="***"),"***",IF((AH166-AH165)&gt;0,"RIP","ALIVE"))</f>
        <v>***</v>
      </c>
      <c r="AI167" t="str">
        <f t="shared" ref="AI167" ca="1" si="175">IF(OR(AH167="RIP",AH167="***"),"***",IF((AI166-AI165)&gt;0,"RIP","ALIVE"))</f>
        <v>***</v>
      </c>
      <c r="AJ167" t="str">
        <f t="shared" ref="AJ167" ca="1" si="176">IF(OR(AI167="RIP",AI167="***"),"***",IF((AJ166-AJ165)&gt;0,"RIP","ALIVE"))</f>
        <v>***</v>
      </c>
      <c r="AK167" t="str">
        <f t="shared" ref="AK167" ca="1" si="177">IF(OR(AJ167="RIP",AJ167="***"),"***",IF((AK166-AK165)&gt;0,"RIP","ALIVE"))</f>
        <v>***</v>
      </c>
      <c r="AL167" t="str">
        <f t="shared" ref="AL167" ca="1" si="178">IF(OR(AK167="RIP",AK167="***"),"***",IF((AL166-AL165)&gt;0,"RIP","ALIVE"))</f>
        <v>***</v>
      </c>
      <c r="AM167" t="str">
        <f t="shared" ref="AM167" ca="1" si="179">IF(OR(AL167="RIP",AL167="***"),"***",IF((AM166-AM165)&gt;0,"RIP","ALIVE"))</f>
        <v>***</v>
      </c>
      <c r="AN167" t="str">
        <f t="shared" ref="AN167" ca="1" si="180">IF(OR(AM167="RIP",AM167="***"),"***",IF((AN166-AN165)&gt;0,"RIP","ALIVE"))</f>
        <v>***</v>
      </c>
      <c r="AO167" t="str">
        <f t="shared" ref="AO167" ca="1" si="181">IF(OR(AN167="RIP",AN167="***"),"***",IF((AO166-AO165)&gt;0,"RIP","ALIVE"))</f>
        <v>***</v>
      </c>
      <c r="AP167" t="str">
        <f t="shared" ref="AP167" ca="1" si="182">IF(OR(AO167="RIP",AO167="***"),"***",IF((AP166-AP165)&gt;0,"RIP","ALIVE"))</f>
        <v>***</v>
      </c>
      <c r="AQ167" t="str">
        <f t="shared" ref="AQ167" ca="1" si="183">IF(OR(AP167="RIP",AP167="***"),"***",IF((AQ166-AQ165)&gt;0,"RIP","ALIVE"))</f>
        <v>***</v>
      </c>
      <c r="AR167" t="str">
        <f t="shared" ref="AR167" ca="1" si="184">IF(OR(AQ167="RIP",AQ167="***"),"***",IF((AR166-AR165)&gt;0,"RIP","ALIVE"))</f>
        <v>***</v>
      </c>
      <c r="AS167" t="str">
        <f t="shared" ref="AS167" ca="1" si="185">IF(OR(AR167="RIP",AR167="***"),"***",IF((AS166-AS165)&gt;0,"RIP","ALIVE"))</f>
        <v>***</v>
      </c>
      <c r="AT167" t="str">
        <f t="shared" ref="AT167" ca="1" si="186">IF(OR(AS167="RIP",AS167="***"),"***",IF((AT166-AT165)&gt;0,"RIP","ALIVE"))</f>
        <v>***</v>
      </c>
      <c r="AU167" t="str">
        <f t="shared" ref="AU167" ca="1" si="187">IF(OR(AT167="RIP",AT167="***"),"***",IF((AU166-AU165)&gt;0,"RIP","ALIVE"))</f>
        <v>***</v>
      </c>
      <c r="AV167" t="str">
        <f t="shared" ref="AV167" ca="1" si="188">IF(OR(AU167="RIP",AU167="***"),"***",IF((AV166-AV165)&gt;0,"RIP","ALIVE"))</f>
        <v>***</v>
      </c>
      <c r="AW167" t="str">
        <f t="shared" ref="AW167" ca="1" si="189">IF(OR(AV167="RIP",AV167="***"),"***",IF((AW166-AW165)&gt;0,"RIP","ALIVE"))</f>
        <v>***</v>
      </c>
    </row>
    <row r="170" spans="1:49">
      <c r="B170">
        <v>59</v>
      </c>
      <c r="C170" t="s">
        <v>396</v>
      </c>
      <c r="D170" s="75">
        <f ca="1">COUNTIF(D176:AW176,"ALIVE")</f>
        <v>24</v>
      </c>
    </row>
    <row r="171" spans="1:49">
      <c r="C171" s="75" t="s">
        <v>349</v>
      </c>
      <c r="D171" s="273">
        <v>59</v>
      </c>
      <c r="E171" s="201">
        <f>D171+1</f>
        <v>60</v>
      </c>
      <c r="F171" s="201">
        <f t="shared" ref="F171:P171" si="190">E171+1</f>
        <v>61</v>
      </c>
      <c r="G171" s="201">
        <f t="shared" si="190"/>
        <v>62</v>
      </c>
      <c r="H171" s="201">
        <f t="shared" si="190"/>
        <v>63</v>
      </c>
      <c r="I171" s="201">
        <f t="shared" si="190"/>
        <v>64</v>
      </c>
      <c r="J171" s="201">
        <f t="shared" si="190"/>
        <v>65</v>
      </c>
      <c r="K171" s="201">
        <f t="shared" si="190"/>
        <v>66</v>
      </c>
      <c r="L171" s="201">
        <f t="shared" si="190"/>
        <v>67</v>
      </c>
      <c r="M171" s="201">
        <f t="shared" si="190"/>
        <v>68</v>
      </c>
      <c r="N171" s="201">
        <f t="shared" si="190"/>
        <v>69</v>
      </c>
      <c r="O171" s="201">
        <f t="shared" si="190"/>
        <v>70</v>
      </c>
      <c r="P171" s="201">
        <f t="shared" si="190"/>
        <v>71</v>
      </c>
      <c r="Q171" s="201">
        <f>P171+1</f>
        <v>72</v>
      </c>
      <c r="R171" s="201">
        <f t="shared" ref="R171:Y171" si="191">Q171+1</f>
        <v>73</v>
      </c>
      <c r="S171" s="201">
        <f t="shared" si="191"/>
        <v>74</v>
      </c>
      <c r="T171" s="201">
        <f t="shared" si="191"/>
        <v>75</v>
      </c>
      <c r="U171" s="201">
        <f t="shared" si="191"/>
        <v>76</v>
      </c>
      <c r="V171" s="201">
        <f t="shared" si="191"/>
        <v>77</v>
      </c>
      <c r="W171" s="201">
        <f t="shared" si="191"/>
        <v>78</v>
      </c>
      <c r="X171" s="201">
        <f t="shared" si="191"/>
        <v>79</v>
      </c>
      <c r="Y171" s="201">
        <f t="shared" si="191"/>
        <v>80</v>
      </c>
      <c r="Z171" s="201">
        <f>Y171+1</f>
        <v>81</v>
      </c>
      <c r="AA171" s="201">
        <f t="shared" ref="AA171:AF171" si="192">Z171+1</f>
        <v>82</v>
      </c>
      <c r="AB171" s="201">
        <f t="shared" si="192"/>
        <v>83</v>
      </c>
      <c r="AC171" s="201">
        <f t="shared" si="192"/>
        <v>84</v>
      </c>
      <c r="AD171" s="201">
        <f t="shared" si="192"/>
        <v>85</v>
      </c>
      <c r="AE171" s="201">
        <f t="shared" si="192"/>
        <v>86</v>
      </c>
      <c r="AF171" s="201">
        <f t="shared" si="192"/>
        <v>87</v>
      </c>
      <c r="AG171" s="201">
        <f>AF171+1</f>
        <v>88</v>
      </c>
      <c r="AH171" s="201">
        <f t="shared" ref="AH171:AO171" si="193">AG171+1</f>
        <v>89</v>
      </c>
      <c r="AI171" s="201">
        <f t="shared" si="193"/>
        <v>90</v>
      </c>
      <c r="AJ171" s="201">
        <f t="shared" si="193"/>
        <v>91</v>
      </c>
      <c r="AK171" s="201">
        <f t="shared" si="193"/>
        <v>92</v>
      </c>
      <c r="AL171" s="201">
        <f t="shared" si="193"/>
        <v>93</v>
      </c>
      <c r="AM171" s="201">
        <f t="shared" si="193"/>
        <v>94</v>
      </c>
      <c r="AN171" s="201">
        <f t="shared" si="193"/>
        <v>95</v>
      </c>
      <c r="AO171" s="201">
        <f t="shared" si="193"/>
        <v>96</v>
      </c>
      <c r="AP171" s="201">
        <f>AO171+1</f>
        <v>97</v>
      </c>
      <c r="AQ171" s="201">
        <f t="shared" ref="AQ171:AS171" si="194">AP171+1</f>
        <v>98</v>
      </c>
      <c r="AR171" s="201">
        <f t="shared" si="194"/>
        <v>99</v>
      </c>
      <c r="AS171" s="201">
        <f t="shared" si="194"/>
        <v>100</v>
      </c>
    </row>
    <row r="172" spans="1:49">
      <c r="D172" s="274">
        <v>9.9059999999999999E-3</v>
      </c>
      <c r="E172" s="274">
        <v>1.0609E-2</v>
      </c>
      <c r="F172" s="274">
        <v>1.1363E-2</v>
      </c>
      <c r="G172" s="274">
        <v>1.2186000000000001E-2</v>
      </c>
      <c r="H172" s="274">
        <v>1.3110999999999999E-2</v>
      </c>
      <c r="I172" s="274">
        <v>1.4168E-2</v>
      </c>
      <c r="J172" s="274">
        <v>1.5401E-2</v>
      </c>
      <c r="K172" s="274">
        <v>1.6802999999999998E-2</v>
      </c>
      <c r="L172" s="274">
        <v>1.8307E-2</v>
      </c>
      <c r="M172" s="274">
        <v>1.9869000000000001E-2</v>
      </c>
      <c r="N172" s="274">
        <v>2.1492000000000001E-2</v>
      </c>
      <c r="O172" s="274">
        <v>2.3324000000000001E-2</v>
      </c>
      <c r="P172" s="274">
        <v>2.5412000000000001E-2</v>
      </c>
      <c r="Q172" s="274">
        <v>2.7737999999999999E-2</v>
      </c>
      <c r="R172" s="274">
        <v>3.0594E-2</v>
      </c>
      <c r="S172" s="274">
        <v>3.3673000000000002E-2</v>
      </c>
      <c r="T172" s="274">
        <v>3.6860999999999998E-2</v>
      </c>
      <c r="U172" s="274">
        <v>4.0411999999999997E-2</v>
      </c>
      <c r="V172" s="274">
        <v>4.4643000000000002E-2</v>
      </c>
      <c r="W172" s="274">
        <v>4.9437000000000002E-2</v>
      </c>
      <c r="X172" s="274">
        <v>5.4566999999999997E-2</v>
      </c>
      <c r="Y172" s="274">
        <v>6.0365000000000002E-2</v>
      </c>
      <c r="Z172" s="274">
        <v>6.6623000000000002E-2</v>
      </c>
      <c r="AA172" s="274">
        <v>7.3633000000000004E-2</v>
      </c>
      <c r="AB172" s="274">
        <v>8.1420999999999993E-2</v>
      </c>
      <c r="AC172" s="274">
        <v>9.0897000000000006E-2</v>
      </c>
      <c r="AD172" s="274">
        <v>0.101288</v>
      </c>
      <c r="AE172" s="274">
        <v>0.112634</v>
      </c>
      <c r="AF172" s="274">
        <v>0.124971</v>
      </c>
      <c r="AG172" s="274">
        <v>0.138321</v>
      </c>
      <c r="AH172" s="274">
        <v>0.152696</v>
      </c>
      <c r="AI172" s="274">
        <v>0.16808899999999999</v>
      </c>
      <c r="AJ172" s="274">
        <v>0.184477</v>
      </c>
      <c r="AK172" s="274">
        <v>0.201816</v>
      </c>
      <c r="AL172" s="274">
        <v>0.22004000000000001</v>
      </c>
      <c r="AM172" s="274">
        <v>0.239065</v>
      </c>
      <c r="AN172" s="274">
        <v>0.25878099999999998</v>
      </c>
      <c r="AO172" s="274">
        <v>0.27906199999999998</v>
      </c>
      <c r="AP172" s="274">
        <v>0.29976399999999997</v>
      </c>
      <c r="AQ172" s="274">
        <v>0.32073099999999999</v>
      </c>
      <c r="AR172" s="274">
        <v>0.34179900000000002</v>
      </c>
      <c r="AS172" s="274">
        <v>1</v>
      </c>
    </row>
    <row r="173" spans="1:49">
      <c r="C173" t="s">
        <v>397</v>
      </c>
      <c r="D173" s="36">
        <f>D172*100</f>
        <v>0.99060000000000004</v>
      </c>
      <c r="E173" s="36">
        <f t="shared" ref="E173:AS173" si="195">E172*100</f>
        <v>1.0609</v>
      </c>
      <c r="F173" s="36">
        <f t="shared" si="195"/>
        <v>1.1363000000000001</v>
      </c>
      <c r="G173" s="36">
        <f t="shared" si="195"/>
        <v>1.2186000000000001</v>
      </c>
      <c r="H173" s="36">
        <f t="shared" si="195"/>
        <v>1.3110999999999999</v>
      </c>
      <c r="I173" s="36">
        <f t="shared" si="195"/>
        <v>1.4168000000000001</v>
      </c>
      <c r="J173" s="36">
        <f t="shared" si="195"/>
        <v>1.5401</v>
      </c>
      <c r="K173" s="36">
        <f t="shared" si="195"/>
        <v>1.6802999999999999</v>
      </c>
      <c r="L173" s="36">
        <f t="shared" si="195"/>
        <v>1.8307</v>
      </c>
      <c r="M173" s="36">
        <f t="shared" si="195"/>
        <v>1.9869000000000001</v>
      </c>
      <c r="N173" s="36">
        <f t="shared" si="195"/>
        <v>2.1492</v>
      </c>
      <c r="O173" s="36">
        <f t="shared" si="195"/>
        <v>2.3324000000000003</v>
      </c>
      <c r="P173" s="36">
        <f t="shared" si="195"/>
        <v>2.5411999999999999</v>
      </c>
      <c r="Q173" s="36">
        <f t="shared" si="195"/>
        <v>2.7738</v>
      </c>
      <c r="R173" s="36">
        <f t="shared" si="195"/>
        <v>3.0594000000000001</v>
      </c>
      <c r="S173" s="36">
        <f t="shared" si="195"/>
        <v>3.3673000000000002</v>
      </c>
      <c r="T173" s="36">
        <f t="shared" si="195"/>
        <v>3.6860999999999997</v>
      </c>
      <c r="U173" s="36">
        <f t="shared" si="195"/>
        <v>4.0411999999999999</v>
      </c>
      <c r="V173" s="36">
        <f t="shared" si="195"/>
        <v>4.4643000000000006</v>
      </c>
      <c r="W173" s="36">
        <f t="shared" si="195"/>
        <v>4.9436999999999998</v>
      </c>
      <c r="X173" s="36">
        <f t="shared" si="195"/>
        <v>5.4566999999999997</v>
      </c>
      <c r="Y173" s="36">
        <f t="shared" si="195"/>
        <v>6.0365000000000002</v>
      </c>
      <c r="Z173" s="36">
        <f t="shared" si="195"/>
        <v>6.6623000000000001</v>
      </c>
      <c r="AA173" s="36">
        <f t="shared" si="195"/>
        <v>7.3633000000000006</v>
      </c>
      <c r="AB173" s="36">
        <f t="shared" si="195"/>
        <v>8.1420999999999992</v>
      </c>
      <c r="AC173" s="36">
        <f t="shared" si="195"/>
        <v>9.0897000000000006</v>
      </c>
      <c r="AD173" s="36">
        <f t="shared" si="195"/>
        <v>10.1288</v>
      </c>
      <c r="AE173" s="36">
        <f t="shared" si="195"/>
        <v>11.263399999999999</v>
      </c>
      <c r="AF173" s="36">
        <f t="shared" si="195"/>
        <v>12.4971</v>
      </c>
      <c r="AG173" s="36">
        <f t="shared" si="195"/>
        <v>13.832100000000001</v>
      </c>
      <c r="AH173" s="36">
        <f t="shared" si="195"/>
        <v>15.269600000000001</v>
      </c>
      <c r="AI173" s="36">
        <f t="shared" si="195"/>
        <v>16.808899999999998</v>
      </c>
      <c r="AJ173" s="36">
        <f t="shared" si="195"/>
        <v>18.447700000000001</v>
      </c>
      <c r="AK173" s="36">
        <f t="shared" si="195"/>
        <v>20.1816</v>
      </c>
      <c r="AL173" s="36">
        <f t="shared" si="195"/>
        <v>22.004000000000001</v>
      </c>
      <c r="AM173" s="36">
        <f t="shared" si="195"/>
        <v>23.906500000000001</v>
      </c>
      <c r="AN173" s="36">
        <f t="shared" si="195"/>
        <v>25.8781</v>
      </c>
      <c r="AO173" s="36">
        <f t="shared" si="195"/>
        <v>27.906199999999998</v>
      </c>
      <c r="AP173" s="36">
        <f t="shared" si="195"/>
        <v>29.976399999999998</v>
      </c>
      <c r="AQ173" s="36">
        <f t="shared" si="195"/>
        <v>32.073099999999997</v>
      </c>
      <c r="AR173" s="36">
        <f t="shared" si="195"/>
        <v>34.179900000000004</v>
      </c>
      <c r="AS173" s="36">
        <f t="shared" si="195"/>
        <v>100</v>
      </c>
    </row>
    <row r="174" spans="1:49">
      <c r="D174" s="36">
        <f>100-D173</f>
        <v>99.009399999999999</v>
      </c>
      <c r="E174" s="36">
        <f t="shared" ref="E174:AS174" si="196">100-E173</f>
        <v>98.939099999999996</v>
      </c>
      <c r="F174" s="36">
        <f t="shared" si="196"/>
        <v>98.863699999999994</v>
      </c>
      <c r="G174" s="36">
        <f t="shared" si="196"/>
        <v>98.781400000000005</v>
      </c>
      <c r="H174" s="36">
        <f t="shared" si="196"/>
        <v>98.688900000000004</v>
      </c>
      <c r="I174" s="36">
        <f t="shared" si="196"/>
        <v>98.583200000000005</v>
      </c>
      <c r="J174" s="36">
        <f t="shared" si="196"/>
        <v>98.459900000000005</v>
      </c>
      <c r="K174" s="36">
        <f t="shared" si="196"/>
        <v>98.319699999999997</v>
      </c>
      <c r="L174" s="36">
        <f t="shared" si="196"/>
        <v>98.169300000000007</v>
      </c>
      <c r="M174" s="36">
        <f t="shared" si="196"/>
        <v>98.013099999999994</v>
      </c>
      <c r="N174" s="36">
        <f t="shared" si="196"/>
        <v>97.850800000000007</v>
      </c>
      <c r="O174" s="36">
        <f t="shared" si="196"/>
        <v>97.667599999999993</v>
      </c>
      <c r="P174" s="36">
        <f t="shared" si="196"/>
        <v>97.458799999999997</v>
      </c>
      <c r="Q174" s="36">
        <f t="shared" si="196"/>
        <v>97.226200000000006</v>
      </c>
      <c r="R174" s="36">
        <f t="shared" si="196"/>
        <v>96.940600000000003</v>
      </c>
      <c r="S174" s="36">
        <f t="shared" si="196"/>
        <v>96.6327</v>
      </c>
      <c r="T174" s="36">
        <f t="shared" si="196"/>
        <v>96.313900000000004</v>
      </c>
      <c r="U174" s="36">
        <f t="shared" si="196"/>
        <v>95.958799999999997</v>
      </c>
      <c r="V174" s="36">
        <f t="shared" si="196"/>
        <v>95.535700000000006</v>
      </c>
      <c r="W174" s="36">
        <f t="shared" si="196"/>
        <v>95.056299999999993</v>
      </c>
      <c r="X174" s="36">
        <f t="shared" si="196"/>
        <v>94.543300000000002</v>
      </c>
      <c r="Y174" s="36">
        <f t="shared" si="196"/>
        <v>93.963499999999996</v>
      </c>
      <c r="Z174" s="36">
        <f t="shared" si="196"/>
        <v>93.337699999999998</v>
      </c>
      <c r="AA174" s="36">
        <f t="shared" si="196"/>
        <v>92.636700000000005</v>
      </c>
      <c r="AB174" s="36">
        <f t="shared" si="196"/>
        <v>91.857900000000001</v>
      </c>
      <c r="AC174" s="36">
        <f t="shared" si="196"/>
        <v>90.910300000000007</v>
      </c>
      <c r="AD174" s="36">
        <f t="shared" si="196"/>
        <v>89.871200000000002</v>
      </c>
      <c r="AE174" s="36">
        <f t="shared" si="196"/>
        <v>88.736599999999996</v>
      </c>
      <c r="AF174" s="36">
        <f t="shared" si="196"/>
        <v>87.502899999999997</v>
      </c>
      <c r="AG174" s="36">
        <f t="shared" si="196"/>
        <v>86.167900000000003</v>
      </c>
      <c r="AH174" s="36">
        <f t="shared" si="196"/>
        <v>84.730400000000003</v>
      </c>
      <c r="AI174" s="36">
        <f t="shared" si="196"/>
        <v>83.191100000000006</v>
      </c>
      <c r="AJ174" s="36">
        <f t="shared" si="196"/>
        <v>81.552300000000002</v>
      </c>
      <c r="AK174" s="36">
        <f t="shared" si="196"/>
        <v>79.818399999999997</v>
      </c>
      <c r="AL174" s="36">
        <f t="shared" si="196"/>
        <v>77.995999999999995</v>
      </c>
      <c r="AM174" s="36">
        <f t="shared" si="196"/>
        <v>76.093500000000006</v>
      </c>
      <c r="AN174" s="36">
        <f t="shared" si="196"/>
        <v>74.121899999999997</v>
      </c>
      <c r="AO174" s="36">
        <f t="shared" si="196"/>
        <v>72.093800000000002</v>
      </c>
      <c r="AP174" s="36">
        <f t="shared" si="196"/>
        <v>70.023600000000002</v>
      </c>
      <c r="AQ174" s="36">
        <f t="shared" si="196"/>
        <v>67.926900000000003</v>
      </c>
      <c r="AR174" s="36">
        <f t="shared" si="196"/>
        <v>65.820099999999996</v>
      </c>
      <c r="AS174" s="36">
        <f t="shared" si="196"/>
        <v>0</v>
      </c>
    </row>
    <row r="175" spans="1:49">
      <c r="C175" s="275" t="s">
        <v>398</v>
      </c>
      <c r="D175" s="276">
        <f ca="1">RAND()*100</f>
        <v>59.154777472059507</v>
      </c>
      <c r="E175" s="276">
        <f t="shared" ref="E175:AS175" ca="1" si="197">RAND()*100</f>
        <v>85.986652536289554</v>
      </c>
      <c r="F175" s="276">
        <f t="shared" ca="1" si="197"/>
        <v>65.478762892090458</v>
      </c>
      <c r="G175" s="276">
        <f t="shared" ca="1" si="197"/>
        <v>97.501616047427078</v>
      </c>
      <c r="H175" s="276">
        <f t="shared" ca="1" si="197"/>
        <v>55.210846336299703</v>
      </c>
      <c r="I175" s="276">
        <f t="shared" ca="1" si="197"/>
        <v>94.003465230128086</v>
      </c>
      <c r="J175" s="276">
        <f t="shared" ca="1" si="197"/>
        <v>16.624420420695461</v>
      </c>
      <c r="K175" s="276">
        <f t="shared" ca="1" si="197"/>
        <v>87.957785891919656</v>
      </c>
      <c r="L175" s="276">
        <f t="shared" ca="1" si="197"/>
        <v>82.798343431487254</v>
      </c>
      <c r="M175" s="276">
        <f t="shared" ca="1" si="197"/>
        <v>59.143318631307508</v>
      </c>
      <c r="N175" s="276">
        <f t="shared" ca="1" si="197"/>
        <v>72.387051426863806</v>
      </c>
      <c r="O175" s="276">
        <f t="shared" ca="1" si="197"/>
        <v>4.8022584305045912</v>
      </c>
      <c r="P175" s="276">
        <f t="shared" ca="1" si="197"/>
        <v>73.742089722130132</v>
      </c>
      <c r="Q175" s="276">
        <f t="shared" ca="1" si="197"/>
        <v>81.926797438635816</v>
      </c>
      <c r="R175" s="276">
        <f t="shared" ca="1" si="197"/>
        <v>17.343916947126424</v>
      </c>
      <c r="S175" s="276">
        <f t="shared" ca="1" si="197"/>
        <v>7.4841756400792931</v>
      </c>
      <c r="T175" s="276">
        <f t="shared" ca="1" si="197"/>
        <v>68.115632602337996</v>
      </c>
      <c r="U175" s="276">
        <f t="shared" ca="1" si="197"/>
        <v>2.0613948060255738</v>
      </c>
      <c r="V175" s="276">
        <f t="shared" ca="1" si="197"/>
        <v>31.362517772786536</v>
      </c>
      <c r="W175" s="276">
        <f t="shared" ca="1" si="197"/>
        <v>55.521217570696599</v>
      </c>
      <c r="X175" s="276">
        <f t="shared" ca="1" si="197"/>
        <v>4.3457776988410135</v>
      </c>
      <c r="Y175" s="276">
        <f t="shared" ca="1" si="197"/>
        <v>42.660143267100771</v>
      </c>
      <c r="Z175" s="276">
        <f t="shared" ca="1" si="197"/>
        <v>65.093317026928517</v>
      </c>
      <c r="AA175" s="276">
        <f t="shared" ca="1" si="197"/>
        <v>20.423924634317249</v>
      </c>
      <c r="AB175" s="276">
        <f t="shared" ca="1" si="197"/>
        <v>98.759236038118175</v>
      </c>
      <c r="AC175" s="276">
        <f t="shared" ca="1" si="197"/>
        <v>84.933270293094651</v>
      </c>
      <c r="AD175" s="276">
        <f t="shared" ca="1" si="197"/>
        <v>65.075394016269826</v>
      </c>
      <c r="AE175" s="276">
        <f t="shared" ca="1" si="197"/>
        <v>63.432383277468894</v>
      </c>
      <c r="AF175" s="276">
        <f t="shared" ca="1" si="197"/>
        <v>69.319032869233823</v>
      </c>
      <c r="AG175" s="276">
        <f t="shared" ca="1" si="197"/>
        <v>81.913698634115761</v>
      </c>
      <c r="AH175" s="276">
        <f t="shared" ca="1" si="197"/>
        <v>2.0948426161725542</v>
      </c>
      <c r="AI175" s="276">
        <f t="shared" ca="1" si="197"/>
        <v>49.020843386463611</v>
      </c>
      <c r="AJ175" s="276">
        <f t="shared" ca="1" si="197"/>
        <v>25.396889615191508</v>
      </c>
      <c r="AK175" s="276">
        <f t="shared" ca="1" si="197"/>
        <v>7.3065624376711487</v>
      </c>
      <c r="AL175" s="276">
        <f t="shared" ca="1" si="197"/>
        <v>47.186142751640027</v>
      </c>
      <c r="AM175" s="276">
        <f t="shared" ca="1" si="197"/>
        <v>65.121240198541088</v>
      </c>
      <c r="AN175" s="276">
        <f t="shared" ca="1" si="197"/>
        <v>35.756444415106102</v>
      </c>
      <c r="AO175" s="276">
        <f t="shared" ca="1" si="197"/>
        <v>52.863047290674039</v>
      </c>
      <c r="AP175" s="276">
        <f t="shared" ca="1" si="197"/>
        <v>52.668995799388632</v>
      </c>
      <c r="AQ175" s="276">
        <f t="shared" ca="1" si="197"/>
        <v>73.382588017792145</v>
      </c>
      <c r="AR175" s="276">
        <f t="shared" ca="1" si="197"/>
        <v>11.77515594732853</v>
      </c>
      <c r="AS175" s="276">
        <f t="shared" ca="1" si="197"/>
        <v>11.637209339551113</v>
      </c>
    </row>
    <row r="176" spans="1:49">
      <c r="D176" t="str">
        <f ca="1">IF(OR(C176="RIP",C176="***"),"***",IF((D175-D174)&gt;0,"RIP","ALIVE"))</f>
        <v>ALIVE</v>
      </c>
      <c r="E176" t="str">
        <f t="shared" ref="E176" ca="1" si="198">IF(OR(D176="RIP",D176="***"),"***",IF((E175-E174)&gt;0,"RIP","ALIVE"))</f>
        <v>ALIVE</v>
      </c>
      <c r="F176" t="str">
        <f t="shared" ref="F176" ca="1" si="199">IF(OR(E176="RIP",E176="***"),"***",IF((F175-F174)&gt;0,"RIP","ALIVE"))</f>
        <v>ALIVE</v>
      </c>
      <c r="G176" t="str">
        <f t="shared" ref="G176" ca="1" si="200">IF(OR(F176="RIP",F176="***"),"***",IF((G175-G174)&gt;0,"RIP","ALIVE"))</f>
        <v>ALIVE</v>
      </c>
      <c r="H176" t="str">
        <f t="shared" ref="H176" ca="1" si="201">IF(OR(G176="RIP",G176="***"),"***",IF((H175-H174)&gt;0,"RIP","ALIVE"))</f>
        <v>ALIVE</v>
      </c>
      <c r="I176" t="str">
        <f t="shared" ref="I176" ca="1" si="202">IF(OR(H176="RIP",H176="***"),"***",IF((I175-I174)&gt;0,"RIP","ALIVE"))</f>
        <v>ALIVE</v>
      </c>
      <c r="J176" t="str">
        <f t="shared" ref="J176" ca="1" si="203">IF(OR(I176="RIP",I176="***"),"***",IF((J175-J174)&gt;0,"RIP","ALIVE"))</f>
        <v>ALIVE</v>
      </c>
      <c r="K176" t="str">
        <f t="shared" ref="K176" ca="1" si="204">IF(OR(J176="RIP",J176="***"),"***",IF((K175-K174)&gt;0,"RIP","ALIVE"))</f>
        <v>ALIVE</v>
      </c>
      <c r="L176" t="str">
        <f t="shared" ref="L176" ca="1" si="205">IF(OR(K176="RIP",K176="***"),"***",IF((L175-L174)&gt;0,"RIP","ALIVE"))</f>
        <v>ALIVE</v>
      </c>
      <c r="M176" t="str">
        <f t="shared" ref="M176" ca="1" si="206">IF(OR(L176="RIP",L176="***"),"***",IF((M175-M174)&gt;0,"RIP","ALIVE"))</f>
        <v>ALIVE</v>
      </c>
      <c r="N176" t="str">
        <f t="shared" ref="N176" ca="1" si="207">IF(OR(M176="RIP",M176="***"),"***",IF((N175-N174)&gt;0,"RIP","ALIVE"))</f>
        <v>ALIVE</v>
      </c>
      <c r="O176" t="str">
        <f t="shared" ref="O176" ca="1" si="208">IF(OR(N176="RIP",N176="***"),"***",IF((O175-O174)&gt;0,"RIP","ALIVE"))</f>
        <v>ALIVE</v>
      </c>
      <c r="P176" t="str">
        <f t="shared" ref="P176" ca="1" si="209">IF(OR(O176="RIP",O176="***"),"***",IF((P175-P174)&gt;0,"RIP","ALIVE"))</f>
        <v>ALIVE</v>
      </c>
      <c r="Q176" t="str">
        <f t="shared" ref="Q176" ca="1" si="210">IF(OR(P176="RIP",P176="***"),"***",IF((Q175-Q174)&gt;0,"RIP","ALIVE"))</f>
        <v>ALIVE</v>
      </c>
      <c r="R176" t="str">
        <f t="shared" ref="R176" ca="1" si="211">IF(OR(Q176="RIP",Q176="***"),"***",IF((R175-R174)&gt;0,"RIP","ALIVE"))</f>
        <v>ALIVE</v>
      </c>
      <c r="S176" t="str">
        <f t="shared" ref="S176" ca="1" si="212">IF(OR(R176="RIP",R176="***"),"***",IF((S175-S174)&gt;0,"RIP","ALIVE"))</f>
        <v>ALIVE</v>
      </c>
      <c r="T176" t="str">
        <f t="shared" ref="T176" ca="1" si="213">IF(OR(S176="RIP",S176="***"),"***",IF((T175-T174)&gt;0,"RIP","ALIVE"))</f>
        <v>ALIVE</v>
      </c>
      <c r="U176" t="str">
        <f t="shared" ref="U176" ca="1" si="214">IF(OR(T176="RIP",T176="***"),"***",IF((U175-U174)&gt;0,"RIP","ALIVE"))</f>
        <v>ALIVE</v>
      </c>
      <c r="V176" t="str">
        <f t="shared" ref="V176" ca="1" si="215">IF(OR(U176="RIP",U176="***"),"***",IF((V175-V174)&gt;0,"RIP","ALIVE"))</f>
        <v>ALIVE</v>
      </c>
      <c r="W176" t="str">
        <f t="shared" ref="W176" ca="1" si="216">IF(OR(V176="RIP",V176="***"),"***",IF((W175-W174)&gt;0,"RIP","ALIVE"))</f>
        <v>ALIVE</v>
      </c>
      <c r="X176" t="str">
        <f t="shared" ref="X176" ca="1" si="217">IF(OR(W176="RIP",W176="***"),"***",IF((X175-X174)&gt;0,"RIP","ALIVE"))</f>
        <v>ALIVE</v>
      </c>
      <c r="Y176" t="str">
        <f t="shared" ref="Y176" ca="1" si="218">IF(OR(X176="RIP",X176="***"),"***",IF((Y175-Y174)&gt;0,"RIP","ALIVE"))</f>
        <v>ALIVE</v>
      </c>
      <c r="Z176" t="str">
        <f t="shared" ref="Z176" ca="1" si="219">IF(OR(Y176="RIP",Y176="***"),"***",IF((Z175-Z174)&gt;0,"RIP","ALIVE"))</f>
        <v>ALIVE</v>
      </c>
      <c r="AA176" t="str">
        <f t="shared" ref="AA176" ca="1" si="220">IF(OR(Z176="RIP",Z176="***"),"***",IF((AA175-AA174)&gt;0,"RIP","ALIVE"))</f>
        <v>ALIVE</v>
      </c>
      <c r="AB176" t="str">
        <f t="shared" ref="AB176" ca="1" si="221">IF(OR(AA176="RIP",AA176="***"),"***",IF((AB175-AB174)&gt;0,"RIP","ALIVE"))</f>
        <v>RIP</v>
      </c>
      <c r="AC176" t="str">
        <f t="shared" ref="AC176" ca="1" si="222">IF(OR(AB176="RIP",AB176="***"),"***",IF((AC175-AC174)&gt;0,"RIP","ALIVE"))</f>
        <v>***</v>
      </c>
      <c r="AD176" t="str">
        <f t="shared" ref="AD176" ca="1" si="223">IF(OR(AC176="RIP",AC176="***"),"***",IF((AD175-AD174)&gt;0,"RIP","ALIVE"))</f>
        <v>***</v>
      </c>
      <c r="AE176" t="str">
        <f t="shared" ref="AE176" ca="1" si="224">IF(OR(AD176="RIP",AD176="***"),"***",IF((AE175-AE174)&gt;0,"RIP","ALIVE"))</f>
        <v>***</v>
      </c>
      <c r="AF176" t="str">
        <f t="shared" ref="AF176" ca="1" si="225">IF(OR(AE176="RIP",AE176="***"),"***",IF((AF175-AF174)&gt;0,"RIP","ALIVE"))</f>
        <v>***</v>
      </c>
      <c r="AG176" t="str">
        <f t="shared" ref="AG176" ca="1" si="226">IF(OR(AF176="RIP",AF176="***"),"***",IF((AG175-AG174)&gt;0,"RIP","ALIVE"))</f>
        <v>***</v>
      </c>
      <c r="AH176" t="str">
        <f t="shared" ref="AH176" ca="1" si="227">IF(OR(AG176="RIP",AG176="***"),"***",IF((AH175-AH174)&gt;0,"RIP","ALIVE"))</f>
        <v>***</v>
      </c>
      <c r="AI176" t="str">
        <f t="shared" ref="AI176" ca="1" si="228">IF(OR(AH176="RIP",AH176="***"),"***",IF((AI175-AI174)&gt;0,"RIP","ALIVE"))</f>
        <v>***</v>
      </c>
      <c r="AJ176" t="str">
        <f t="shared" ref="AJ176" ca="1" si="229">IF(OR(AI176="RIP",AI176="***"),"***",IF((AJ175-AJ174)&gt;0,"RIP","ALIVE"))</f>
        <v>***</v>
      </c>
      <c r="AK176" t="str">
        <f t="shared" ref="AK176" ca="1" si="230">IF(OR(AJ176="RIP",AJ176="***"),"***",IF((AK175-AK174)&gt;0,"RIP","ALIVE"))</f>
        <v>***</v>
      </c>
      <c r="AL176" t="str">
        <f t="shared" ref="AL176" ca="1" si="231">IF(OR(AK176="RIP",AK176="***"),"***",IF((AL175-AL174)&gt;0,"RIP","ALIVE"))</f>
        <v>***</v>
      </c>
      <c r="AM176" t="str">
        <f t="shared" ref="AM176" ca="1" si="232">IF(OR(AL176="RIP",AL176="***"),"***",IF((AM175-AM174)&gt;0,"RIP","ALIVE"))</f>
        <v>***</v>
      </c>
      <c r="AN176" t="str">
        <f t="shared" ref="AN176" ca="1" si="233">IF(OR(AM176="RIP",AM176="***"),"***",IF((AN175-AN174)&gt;0,"RIP","ALIVE"))</f>
        <v>***</v>
      </c>
      <c r="AO176" t="str">
        <f t="shared" ref="AO176" ca="1" si="234">IF(OR(AN176="RIP",AN176="***"),"***",IF((AO175-AO174)&gt;0,"RIP","ALIVE"))</f>
        <v>***</v>
      </c>
      <c r="AP176" t="str">
        <f t="shared" ref="AP176" ca="1" si="235">IF(OR(AO176="RIP",AO176="***"),"***",IF((AP175-AP174)&gt;0,"RIP","ALIVE"))</f>
        <v>***</v>
      </c>
      <c r="AQ176" t="str">
        <f t="shared" ref="AQ176" ca="1" si="236">IF(OR(AP176="RIP",AP176="***"),"***",IF((AQ175-AQ174)&gt;0,"RIP","ALIVE"))</f>
        <v>***</v>
      </c>
      <c r="AR176" t="str">
        <f t="shared" ref="AR176" ca="1" si="237">IF(OR(AQ176="RIP",AQ176="***"),"***",IF((AR175-AR174)&gt;0,"RIP","ALIVE"))</f>
        <v>***</v>
      </c>
      <c r="AS176" t="str">
        <f t="shared" ref="AS176" ca="1" si="238">IF(OR(AR176="RIP",AR176="***"),"***",IF((AS175-AS174)&gt;0,"RIP","ALIVE"))</f>
        <v>***</v>
      </c>
      <c r="AT176" t="str">
        <f t="shared" ref="AT176" ca="1" si="239">IF(OR(AS176="RIP",AS176="***"),"***",IF((AT175-AT174)&gt;0,"RIP","ALIVE"))</f>
        <v>***</v>
      </c>
      <c r="AU176" t="str">
        <f t="shared" ref="AU176" ca="1" si="240">IF(OR(AT176="RIP",AT176="***"),"***",IF((AU175-AU174)&gt;0,"RIP","ALIVE"))</f>
        <v>***</v>
      </c>
      <c r="AV176" t="str">
        <f t="shared" ref="AV176" ca="1" si="241">IF(OR(AU176="RIP",AU176="***"),"***",IF((AV175-AV174)&gt;0,"RIP","ALIVE"))</f>
        <v>***</v>
      </c>
      <c r="AW176" t="str">
        <f t="shared" ref="AW176" ca="1" si="242">IF(OR(AV176="RIP",AV176="***"),"***",IF((AW175-AW174)&gt;0,"RIP","ALIVE"))</f>
        <v>***</v>
      </c>
    </row>
    <row r="179" spans="2:49">
      <c r="B179">
        <v>60</v>
      </c>
      <c r="C179" t="s">
        <v>396</v>
      </c>
      <c r="D179" s="75">
        <f ca="1">COUNTIF(D185:AW185,"ALIVE")</f>
        <v>26</v>
      </c>
    </row>
    <row r="180" spans="2:49">
      <c r="C180" s="75" t="s">
        <v>349</v>
      </c>
      <c r="D180" s="273">
        <v>60</v>
      </c>
      <c r="E180" s="201">
        <f>D180+1</f>
        <v>61</v>
      </c>
      <c r="F180" s="201">
        <f t="shared" ref="F180:P180" si="243">E180+1</f>
        <v>62</v>
      </c>
      <c r="G180" s="201">
        <f t="shared" si="243"/>
        <v>63</v>
      </c>
      <c r="H180" s="201">
        <f t="shared" si="243"/>
        <v>64</v>
      </c>
      <c r="I180" s="201">
        <f t="shared" si="243"/>
        <v>65</v>
      </c>
      <c r="J180" s="201">
        <f t="shared" si="243"/>
        <v>66</v>
      </c>
      <c r="K180" s="201">
        <f t="shared" si="243"/>
        <v>67</v>
      </c>
      <c r="L180" s="201">
        <f t="shared" si="243"/>
        <v>68</v>
      </c>
      <c r="M180" s="201">
        <f t="shared" si="243"/>
        <v>69</v>
      </c>
      <c r="N180" s="201">
        <f t="shared" si="243"/>
        <v>70</v>
      </c>
      <c r="O180" s="201">
        <f t="shared" si="243"/>
        <v>71</v>
      </c>
      <c r="P180" s="201">
        <f t="shared" si="243"/>
        <v>72</v>
      </c>
      <c r="Q180" s="201">
        <f>P180+1</f>
        <v>73</v>
      </c>
      <c r="R180" s="201">
        <f t="shared" ref="R180:Y180" si="244">Q180+1</f>
        <v>74</v>
      </c>
      <c r="S180" s="201">
        <f t="shared" si="244"/>
        <v>75</v>
      </c>
      <c r="T180" s="201">
        <f t="shared" si="244"/>
        <v>76</v>
      </c>
      <c r="U180" s="201">
        <f t="shared" si="244"/>
        <v>77</v>
      </c>
      <c r="V180" s="201">
        <f t="shared" si="244"/>
        <v>78</v>
      </c>
      <c r="W180" s="201">
        <f t="shared" si="244"/>
        <v>79</v>
      </c>
      <c r="X180" s="201">
        <f t="shared" si="244"/>
        <v>80</v>
      </c>
      <c r="Y180" s="201">
        <f t="shared" si="244"/>
        <v>81</v>
      </c>
      <c r="Z180" s="201">
        <f>Y180+1</f>
        <v>82</v>
      </c>
      <c r="AA180" s="201">
        <f t="shared" ref="AA180:AF180" si="245">Z180+1</f>
        <v>83</v>
      </c>
      <c r="AB180" s="201">
        <f t="shared" si="245"/>
        <v>84</v>
      </c>
      <c r="AC180" s="201">
        <f t="shared" si="245"/>
        <v>85</v>
      </c>
      <c r="AD180" s="201">
        <f t="shared" si="245"/>
        <v>86</v>
      </c>
      <c r="AE180" s="201">
        <f t="shared" si="245"/>
        <v>87</v>
      </c>
      <c r="AF180" s="201">
        <f t="shared" si="245"/>
        <v>88</v>
      </c>
      <c r="AG180" s="201">
        <f>AF180+1</f>
        <v>89</v>
      </c>
      <c r="AH180" s="201">
        <f t="shared" ref="AH180:AO180" si="246">AG180+1</f>
        <v>90</v>
      </c>
      <c r="AI180" s="201">
        <f t="shared" si="246"/>
        <v>91</v>
      </c>
      <c r="AJ180" s="201">
        <f t="shared" si="246"/>
        <v>92</v>
      </c>
      <c r="AK180" s="201">
        <f t="shared" si="246"/>
        <v>93</v>
      </c>
      <c r="AL180" s="201">
        <f t="shared" si="246"/>
        <v>94</v>
      </c>
      <c r="AM180" s="201">
        <f t="shared" si="246"/>
        <v>95</v>
      </c>
      <c r="AN180" s="201">
        <f t="shared" si="246"/>
        <v>96</v>
      </c>
      <c r="AO180" s="201">
        <f t="shared" si="246"/>
        <v>97</v>
      </c>
      <c r="AP180" s="201">
        <f>AO180+1</f>
        <v>98</v>
      </c>
      <c r="AQ180" s="201">
        <f t="shared" ref="AQ180:AR180" si="247">AP180+1</f>
        <v>99</v>
      </c>
      <c r="AR180" s="201">
        <f t="shared" si="247"/>
        <v>100</v>
      </c>
    </row>
    <row r="181" spans="2:49">
      <c r="D181" s="274">
        <v>1.0609E-2</v>
      </c>
      <c r="E181" s="274">
        <v>1.1363E-2</v>
      </c>
      <c r="F181" s="274">
        <v>1.2186000000000001E-2</v>
      </c>
      <c r="G181" s="274">
        <v>1.3110999999999999E-2</v>
      </c>
      <c r="H181" s="274">
        <v>1.4168E-2</v>
      </c>
      <c r="I181" s="274">
        <v>1.5401E-2</v>
      </c>
      <c r="J181" s="274">
        <v>1.6802999999999998E-2</v>
      </c>
      <c r="K181" s="274">
        <v>1.8307E-2</v>
      </c>
      <c r="L181" s="274">
        <v>1.9869000000000001E-2</v>
      </c>
      <c r="M181" s="274">
        <v>2.1492000000000001E-2</v>
      </c>
      <c r="N181" s="274">
        <v>2.3324000000000001E-2</v>
      </c>
      <c r="O181" s="274">
        <v>2.5412000000000001E-2</v>
      </c>
      <c r="P181" s="274">
        <v>2.7737999999999999E-2</v>
      </c>
      <c r="Q181" s="274">
        <v>3.0594E-2</v>
      </c>
      <c r="R181" s="274">
        <v>3.3673000000000002E-2</v>
      </c>
      <c r="S181" s="274">
        <v>3.6860999999999998E-2</v>
      </c>
      <c r="T181" s="274">
        <v>4.0411999999999997E-2</v>
      </c>
      <c r="U181" s="274">
        <v>4.4643000000000002E-2</v>
      </c>
      <c r="V181" s="274">
        <v>4.9437000000000002E-2</v>
      </c>
      <c r="W181" s="274">
        <v>5.4566999999999997E-2</v>
      </c>
      <c r="X181" s="274">
        <v>6.0365000000000002E-2</v>
      </c>
      <c r="Y181" s="274">
        <v>6.6623000000000002E-2</v>
      </c>
      <c r="Z181" s="274">
        <v>7.3633000000000004E-2</v>
      </c>
      <c r="AA181" s="274">
        <v>8.1420999999999993E-2</v>
      </c>
      <c r="AB181" s="274">
        <v>9.0897000000000006E-2</v>
      </c>
      <c r="AC181" s="274">
        <v>0.101288</v>
      </c>
      <c r="AD181" s="274">
        <v>0.112634</v>
      </c>
      <c r="AE181" s="274">
        <v>0.124971</v>
      </c>
      <c r="AF181" s="274">
        <v>0.138321</v>
      </c>
      <c r="AG181" s="274">
        <v>0.152696</v>
      </c>
      <c r="AH181" s="274">
        <v>0.16808899999999999</v>
      </c>
      <c r="AI181" s="274">
        <v>0.184477</v>
      </c>
      <c r="AJ181" s="274">
        <v>0.201816</v>
      </c>
      <c r="AK181" s="274">
        <v>0.22004000000000001</v>
      </c>
      <c r="AL181" s="274">
        <v>0.239065</v>
      </c>
      <c r="AM181" s="274">
        <v>0.25878099999999998</v>
      </c>
      <c r="AN181" s="274">
        <v>0.27906199999999998</v>
      </c>
      <c r="AO181" s="274">
        <v>0.29976399999999997</v>
      </c>
      <c r="AP181" s="274">
        <v>0.32073099999999999</v>
      </c>
      <c r="AQ181" s="274">
        <v>0.34179900000000002</v>
      </c>
      <c r="AR181" s="274">
        <v>1</v>
      </c>
    </row>
    <row r="182" spans="2:49">
      <c r="C182" t="s">
        <v>397</v>
      </c>
      <c r="D182" s="36">
        <f>D181*100</f>
        <v>1.0609</v>
      </c>
      <c r="E182" s="36">
        <f t="shared" ref="E182:AR182" si="248">E181*100</f>
        <v>1.1363000000000001</v>
      </c>
      <c r="F182" s="36">
        <f t="shared" si="248"/>
        <v>1.2186000000000001</v>
      </c>
      <c r="G182" s="36">
        <f t="shared" si="248"/>
        <v>1.3110999999999999</v>
      </c>
      <c r="H182" s="36">
        <f t="shared" si="248"/>
        <v>1.4168000000000001</v>
      </c>
      <c r="I182" s="36">
        <f t="shared" si="248"/>
        <v>1.5401</v>
      </c>
      <c r="J182" s="36">
        <f t="shared" si="248"/>
        <v>1.6802999999999999</v>
      </c>
      <c r="K182" s="36">
        <f t="shared" si="248"/>
        <v>1.8307</v>
      </c>
      <c r="L182" s="36">
        <f t="shared" si="248"/>
        <v>1.9869000000000001</v>
      </c>
      <c r="M182" s="36">
        <f t="shared" si="248"/>
        <v>2.1492</v>
      </c>
      <c r="N182" s="36">
        <f t="shared" si="248"/>
        <v>2.3324000000000003</v>
      </c>
      <c r="O182" s="36">
        <f t="shared" si="248"/>
        <v>2.5411999999999999</v>
      </c>
      <c r="P182" s="36">
        <f t="shared" si="248"/>
        <v>2.7738</v>
      </c>
      <c r="Q182" s="36">
        <f t="shared" si="248"/>
        <v>3.0594000000000001</v>
      </c>
      <c r="R182" s="36">
        <f t="shared" si="248"/>
        <v>3.3673000000000002</v>
      </c>
      <c r="S182" s="36">
        <f t="shared" si="248"/>
        <v>3.6860999999999997</v>
      </c>
      <c r="T182" s="36">
        <f t="shared" si="248"/>
        <v>4.0411999999999999</v>
      </c>
      <c r="U182" s="36">
        <f t="shared" si="248"/>
        <v>4.4643000000000006</v>
      </c>
      <c r="V182" s="36">
        <f t="shared" si="248"/>
        <v>4.9436999999999998</v>
      </c>
      <c r="W182" s="36">
        <f t="shared" si="248"/>
        <v>5.4566999999999997</v>
      </c>
      <c r="X182" s="36">
        <f t="shared" si="248"/>
        <v>6.0365000000000002</v>
      </c>
      <c r="Y182" s="36">
        <f t="shared" si="248"/>
        <v>6.6623000000000001</v>
      </c>
      <c r="Z182" s="36">
        <f t="shared" si="248"/>
        <v>7.3633000000000006</v>
      </c>
      <c r="AA182" s="36">
        <f t="shared" si="248"/>
        <v>8.1420999999999992</v>
      </c>
      <c r="AB182" s="36">
        <f t="shared" si="248"/>
        <v>9.0897000000000006</v>
      </c>
      <c r="AC182" s="36">
        <f t="shared" si="248"/>
        <v>10.1288</v>
      </c>
      <c r="AD182" s="36">
        <f t="shared" si="248"/>
        <v>11.263399999999999</v>
      </c>
      <c r="AE182" s="36">
        <f t="shared" si="248"/>
        <v>12.4971</v>
      </c>
      <c r="AF182" s="36">
        <f t="shared" si="248"/>
        <v>13.832100000000001</v>
      </c>
      <c r="AG182" s="36">
        <f t="shared" si="248"/>
        <v>15.269600000000001</v>
      </c>
      <c r="AH182" s="36">
        <f t="shared" si="248"/>
        <v>16.808899999999998</v>
      </c>
      <c r="AI182" s="36">
        <f t="shared" si="248"/>
        <v>18.447700000000001</v>
      </c>
      <c r="AJ182" s="36">
        <f t="shared" si="248"/>
        <v>20.1816</v>
      </c>
      <c r="AK182" s="36">
        <f t="shared" si="248"/>
        <v>22.004000000000001</v>
      </c>
      <c r="AL182" s="36">
        <f t="shared" si="248"/>
        <v>23.906500000000001</v>
      </c>
      <c r="AM182" s="36">
        <f t="shared" si="248"/>
        <v>25.8781</v>
      </c>
      <c r="AN182" s="36">
        <f t="shared" si="248"/>
        <v>27.906199999999998</v>
      </c>
      <c r="AO182" s="36">
        <f t="shared" si="248"/>
        <v>29.976399999999998</v>
      </c>
      <c r="AP182" s="36">
        <f t="shared" si="248"/>
        <v>32.073099999999997</v>
      </c>
      <c r="AQ182" s="36">
        <f t="shared" si="248"/>
        <v>34.179900000000004</v>
      </c>
      <c r="AR182" s="36">
        <f t="shared" si="248"/>
        <v>100</v>
      </c>
    </row>
    <row r="183" spans="2:49">
      <c r="D183" s="36">
        <f>100-D182</f>
        <v>98.939099999999996</v>
      </c>
      <c r="E183" s="36">
        <f t="shared" ref="E183:AR183" si="249">100-E182</f>
        <v>98.863699999999994</v>
      </c>
      <c r="F183" s="36">
        <f t="shared" si="249"/>
        <v>98.781400000000005</v>
      </c>
      <c r="G183" s="36">
        <f t="shared" si="249"/>
        <v>98.688900000000004</v>
      </c>
      <c r="H183" s="36">
        <f t="shared" si="249"/>
        <v>98.583200000000005</v>
      </c>
      <c r="I183" s="36">
        <f t="shared" si="249"/>
        <v>98.459900000000005</v>
      </c>
      <c r="J183" s="36">
        <f t="shared" si="249"/>
        <v>98.319699999999997</v>
      </c>
      <c r="K183" s="36">
        <f t="shared" si="249"/>
        <v>98.169300000000007</v>
      </c>
      <c r="L183" s="36">
        <f t="shared" si="249"/>
        <v>98.013099999999994</v>
      </c>
      <c r="M183" s="36">
        <f t="shared" si="249"/>
        <v>97.850800000000007</v>
      </c>
      <c r="N183" s="36">
        <f t="shared" si="249"/>
        <v>97.667599999999993</v>
      </c>
      <c r="O183" s="36">
        <f t="shared" si="249"/>
        <v>97.458799999999997</v>
      </c>
      <c r="P183" s="36">
        <f t="shared" si="249"/>
        <v>97.226200000000006</v>
      </c>
      <c r="Q183" s="36">
        <f t="shared" si="249"/>
        <v>96.940600000000003</v>
      </c>
      <c r="R183" s="36">
        <f t="shared" si="249"/>
        <v>96.6327</v>
      </c>
      <c r="S183" s="36">
        <f t="shared" si="249"/>
        <v>96.313900000000004</v>
      </c>
      <c r="T183" s="36">
        <f t="shared" si="249"/>
        <v>95.958799999999997</v>
      </c>
      <c r="U183" s="36">
        <f t="shared" si="249"/>
        <v>95.535700000000006</v>
      </c>
      <c r="V183" s="36">
        <f t="shared" si="249"/>
        <v>95.056299999999993</v>
      </c>
      <c r="W183" s="36">
        <f t="shared" si="249"/>
        <v>94.543300000000002</v>
      </c>
      <c r="X183" s="36">
        <f t="shared" si="249"/>
        <v>93.963499999999996</v>
      </c>
      <c r="Y183" s="36">
        <f t="shared" si="249"/>
        <v>93.337699999999998</v>
      </c>
      <c r="Z183" s="36">
        <f t="shared" si="249"/>
        <v>92.636700000000005</v>
      </c>
      <c r="AA183" s="36">
        <f t="shared" si="249"/>
        <v>91.857900000000001</v>
      </c>
      <c r="AB183" s="36">
        <f t="shared" si="249"/>
        <v>90.910300000000007</v>
      </c>
      <c r="AC183" s="36">
        <f t="shared" si="249"/>
        <v>89.871200000000002</v>
      </c>
      <c r="AD183" s="36">
        <f t="shared" si="249"/>
        <v>88.736599999999996</v>
      </c>
      <c r="AE183" s="36">
        <f t="shared" si="249"/>
        <v>87.502899999999997</v>
      </c>
      <c r="AF183" s="36">
        <f t="shared" si="249"/>
        <v>86.167900000000003</v>
      </c>
      <c r="AG183" s="36">
        <f t="shared" si="249"/>
        <v>84.730400000000003</v>
      </c>
      <c r="AH183" s="36">
        <f t="shared" si="249"/>
        <v>83.191100000000006</v>
      </c>
      <c r="AI183" s="36">
        <f t="shared" si="249"/>
        <v>81.552300000000002</v>
      </c>
      <c r="AJ183" s="36">
        <f t="shared" si="249"/>
        <v>79.818399999999997</v>
      </c>
      <c r="AK183" s="36">
        <f t="shared" si="249"/>
        <v>77.995999999999995</v>
      </c>
      <c r="AL183" s="36">
        <f t="shared" si="249"/>
        <v>76.093500000000006</v>
      </c>
      <c r="AM183" s="36">
        <f t="shared" si="249"/>
        <v>74.121899999999997</v>
      </c>
      <c r="AN183" s="36">
        <f t="shared" si="249"/>
        <v>72.093800000000002</v>
      </c>
      <c r="AO183" s="36">
        <f t="shared" si="249"/>
        <v>70.023600000000002</v>
      </c>
      <c r="AP183" s="36">
        <f t="shared" si="249"/>
        <v>67.926900000000003</v>
      </c>
      <c r="AQ183" s="36">
        <f t="shared" si="249"/>
        <v>65.820099999999996</v>
      </c>
      <c r="AR183" s="36">
        <f t="shared" si="249"/>
        <v>0</v>
      </c>
    </row>
    <row r="184" spans="2:49">
      <c r="C184" s="275" t="s">
        <v>398</v>
      </c>
      <c r="D184" s="276">
        <f ca="1">RAND()*100</f>
        <v>27.184362643830905</v>
      </c>
      <c r="E184" s="276">
        <f t="shared" ref="E184:AR184" ca="1" si="250">RAND()*100</f>
        <v>21.7644629065035</v>
      </c>
      <c r="F184" s="276">
        <f t="shared" ca="1" si="250"/>
        <v>89.383722123169576</v>
      </c>
      <c r="G184" s="276">
        <f t="shared" ca="1" si="250"/>
        <v>79.134499271448661</v>
      </c>
      <c r="H184" s="276">
        <f t="shared" ca="1" si="250"/>
        <v>18.852635911531401</v>
      </c>
      <c r="I184" s="276">
        <f t="shared" ca="1" si="250"/>
        <v>78.364885837767602</v>
      </c>
      <c r="J184" s="276">
        <f t="shared" ca="1" si="250"/>
        <v>32.494084746693233</v>
      </c>
      <c r="K184" s="276">
        <f t="shared" ca="1" si="250"/>
        <v>74.140044764687886</v>
      </c>
      <c r="L184" s="276">
        <f t="shared" ca="1" si="250"/>
        <v>0.42809672937308418</v>
      </c>
      <c r="M184" s="276">
        <f t="shared" ca="1" si="250"/>
        <v>94.873651686067134</v>
      </c>
      <c r="N184" s="276">
        <f t="shared" ca="1" si="250"/>
        <v>13.97330087661871</v>
      </c>
      <c r="O184" s="276">
        <f t="shared" ca="1" si="250"/>
        <v>96.696868062643304</v>
      </c>
      <c r="P184" s="276">
        <f t="shared" ca="1" si="250"/>
        <v>47.809727385682841</v>
      </c>
      <c r="Q184" s="276">
        <f t="shared" ca="1" si="250"/>
        <v>9.9020237969743796</v>
      </c>
      <c r="R184" s="276">
        <f t="shared" ca="1" si="250"/>
        <v>29.235748749358581</v>
      </c>
      <c r="S184" s="276">
        <f t="shared" ca="1" si="250"/>
        <v>62.104972286954016</v>
      </c>
      <c r="T184" s="276">
        <f t="shared" ca="1" si="250"/>
        <v>58.49227528003528</v>
      </c>
      <c r="U184" s="276">
        <f t="shared" ca="1" si="250"/>
        <v>49.673063828802476</v>
      </c>
      <c r="V184" s="276">
        <f t="shared" ca="1" si="250"/>
        <v>26.01784806211036</v>
      </c>
      <c r="W184" s="276">
        <f t="shared" ca="1" si="250"/>
        <v>86.091183574588186</v>
      </c>
      <c r="X184" s="276">
        <f t="shared" ca="1" si="250"/>
        <v>18.600398413530471</v>
      </c>
      <c r="Y184" s="276">
        <f t="shared" ca="1" si="250"/>
        <v>43.448738331482019</v>
      </c>
      <c r="Z184" s="276">
        <f t="shared" ca="1" si="250"/>
        <v>67.680355319757908</v>
      </c>
      <c r="AA184" s="276">
        <f t="shared" ca="1" si="250"/>
        <v>62.329130123953249</v>
      </c>
      <c r="AB184" s="276">
        <f t="shared" ca="1" si="250"/>
        <v>6.8468676568934068</v>
      </c>
      <c r="AC184" s="276">
        <f t="shared" ca="1" si="250"/>
        <v>38.867202185403627</v>
      </c>
      <c r="AD184" s="276">
        <f t="shared" ca="1" si="250"/>
        <v>93.620064953921414</v>
      </c>
      <c r="AE184" s="276">
        <f t="shared" ca="1" si="250"/>
        <v>12.136089802661887</v>
      </c>
      <c r="AF184" s="276">
        <f t="shared" ca="1" si="250"/>
        <v>64.679123474434348</v>
      </c>
      <c r="AG184" s="276">
        <f t="shared" ca="1" si="250"/>
        <v>4.3637773124164836</v>
      </c>
      <c r="AH184" s="276">
        <f t="shared" ca="1" si="250"/>
        <v>40.203547017831994</v>
      </c>
      <c r="AI184" s="276">
        <f t="shared" ca="1" si="250"/>
        <v>35.767038775357385</v>
      </c>
      <c r="AJ184" s="276">
        <f t="shared" ca="1" si="250"/>
        <v>47.512471574074176</v>
      </c>
      <c r="AK184" s="276">
        <f t="shared" ca="1" si="250"/>
        <v>70.684650585065427</v>
      </c>
      <c r="AL184" s="276">
        <f t="shared" ca="1" si="250"/>
        <v>76.687735126811461</v>
      </c>
      <c r="AM184" s="276">
        <f t="shared" ca="1" si="250"/>
        <v>37.137648730332884</v>
      </c>
      <c r="AN184" s="276">
        <f t="shared" ca="1" si="250"/>
        <v>32.869802920087231</v>
      </c>
      <c r="AO184" s="276">
        <f t="shared" ca="1" si="250"/>
        <v>80.487109139438729</v>
      </c>
      <c r="AP184" s="276">
        <f t="shared" ca="1" si="250"/>
        <v>67.864256402367971</v>
      </c>
      <c r="AQ184" s="276">
        <f t="shared" ca="1" si="250"/>
        <v>4.7373907147475469</v>
      </c>
      <c r="AR184" s="276">
        <f t="shared" ca="1" si="250"/>
        <v>79.604973548522267</v>
      </c>
    </row>
    <row r="185" spans="2:49">
      <c r="D185" t="str">
        <f ca="1">IF(OR(C185="RIP",C185="***"),"***",IF((D184-D183)&gt;0,"RIP","ALIVE"))</f>
        <v>ALIVE</v>
      </c>
      <c r="E185" t="str">
        <f t="shared" ref="E185" ca="1" si="251">IF(OR(D185="RIP",D185="***"),"***",IF((E184-E183)&gt;0,"RIP","ALIVE"))</f>
        <v>ALIVE</v>
      </c>
      <c r="F185" t="str">
        <f t="shared" ref="F185" ca="1" si="252">IF(OR(E185="RIP",E185="***"),"***",IF((F184-F183)&gt;0,"RIP","ALIVE"))</f>
        <v>ALIVE</v>
      </c>
      <c r="G185" t="str">
        <f t="shared" ref="G185" ca="1" si="253">IF(OR(F185="RIP",F185="***"),"***",IF((G184-G183)&gt;0,"RIP","ALIVE"))</f>
        <v>ALIVE</v>
      </c>
      <c r="H185" t="str">
        <f t="shared" ref="H185" ca="1" si="254">IF(OR(G185="RIP",G185="***"),"***",IF((H184-H183)&gt;0,"RIP","ALIVE"))</f>
        <v>ALIVE</v>
      </c>
      <c r="I185" t="str">
        <f t="shared" ref="I185" ca="1" si="255">IF(OR(H185="RIP",H185="***"),"***",IF((I184-I183)&gt;0,"RIP","ALIVE"))</f>
        <v>ALIVE</v>
      </c>
      <c r="J185" t="str">
        <f t="shared" ref="J185" ca="1" si="256">IF(OR(I185="RIP",I185="***"),"***",IF((J184-J183)&gt;0,"RIP","ALIVE"))</f>
        <v>ALIVE</v>
      </c>
      <c r="K185" t="str">
        <f t="shared" ref="K185" ca="1" si="257">IF(OR(J185="RIP",J185="***"),"***",IF((K184-K183)&gt;0,"RIP","ALIVE"))</f>
        <v>ALIVE</v>
      </c>
      <c r="L185" t="str">
        <f t="shared" ref="L185" ca="1" si="258">IF(OR(K185="RIP",K185="***"),"***",IF((L184-L183)&gt;0,"RIP","ALIVE"))</f>
        <v>ALIVE</v>
      </c>
      <c r="M185" t="str">
        <f t="shared" ref="M185" ca="1" si="259">IF(OR(L185="RIP",L185="***"),"***",IF((M184-M183)&gt;0,"RIP","ALIVE"))</f>
        <v>ALIVE</v>
      </c>
      <c r="N185" t="str">
        <f t="shared" ref="N185" ca="1" si="260">IF(OR(M185="RIP",M185="***"),"***",IF((N184-N183)&gt;0,"RIP","ALIVE"))</f>
        <v>ALIVE</v>
      </c>
      <c r="O185" t="str">
        <f t="shared" ref="O185" ca="1" si="261">IF(OR(N185="RIP",N185="***"),"***",IF((O184-O183)&gt;0,"RIP","ALIVE"))</f>
        <v>ALIVE</v>
      </c>
      <c r="P185" t="str">
        <f t="shared" ref="P185" ca="1" si="262">IF(OR(O185="RIP",O185="***"),"***",IF((P184-P183)&gt;0,"RIP","ALIVE"))</f>
        <v>ALIVE</v>
      </c>
      <c r="Q185" t="str">
        <f t="shared" ref="Q185" ca="1" si="263">IF(OR(P185="RIP",P185="***"),"***",IF((Q184-Q183)&gt;0,"RIP","ALIVE"))</f>
        <v>ALIVE</v>
      </c>
      <c r="R185" t="str">
        <f t="shared" ref="R185" ca="1" si="264">IF(OR(Q185="RIP",Q185="***"),"***",IF((R184-R183)&gt;0,"RIP","ALIVE"))</f>
        <v>ALIVE</v>
      </c>
      <c r="S185" t="str">
        <f t="shared" ref="S185" ca="1" si="265">IF(OR(R185="RIP",R185="***"),"***",IF((S184-S183)&gt;0,"RIP","ALIVE"))</f>
        <v>ALIVE</v>
      </c>
      <c r="T185" t="str">
        <f t="shared" ref="T185" ca="1" si="266">IF(OR(S185="RIP",S185="***"),"***",IF((T184-T183)&gt;0,"RIP","ALIVE"))</f>
        <v>ALIVE</v>
      </c>
      <c r="U185" t="str">
        <f t="shared" ref="U185" ca="1" si="267">IF(OR(T185="RIP",T185="***"),"***",IF((U184-U183)&gt;0,"RIP","ALIVE"))</f>
        <v>ALIVE</v>
      </c>
      <c r="V185" t="str">
        <f t="shared" ref="V185" ca="1" si="268">IF(OR(U185="RIP",U185="***"),"***",IF((V184-V183)&gt;0,"RIP","ALIVE"))</f>
        <v>ALIVE</v>
      </c>
      <c r="W185" t="str">
        <f t="shared" ref="W185" ca="1" si="269">IF(OR(V185="RIP",V185="***"),"***",IF((W184-W183)&gt;0,"RIP","ALIVE"))</f>
        <v>ALIVE</v>
      </c>
      <c r="X185" t="str">
        <f t="shared" ref="X185" ca="1" si="270">IF(OR(W185="RIP",W185="***"),"***",IF((X184-X183)&gt;0,"RIP","ALIVE"))</f>
        <v>ALIVE</v>
      </c>
      <c r="Y185" t="str">
        <f t="shared" ref="Y185" ca="1" si="271">IF(OR(X185="RIP",X185="***"),"***",IF((Y184-Y183)&gt;0,"RIP","ALIVE"))</f>
        <v>ALIVE</v>
      </c>
      <c r="Z185" t="str">
        <f t="shared" ref="Z185" ca="1" si="272">IF(OR(Y185="RIP",Y185="***"),"***",IF((Z184-Z183)&gt;0,"RIP","ALIVE"))</f>
        <v>ALIVE</v>
      </c>
      <c r="AA185" t="str">
        <f t="shared" ref="AA185" ca="1" si="273">IF(OR(Z185="RIP",Z185="***"),"***",IF((AA184-AA183)&gt;0,"RIP","ALIVE"))</f>
        <v>ALIVE</v>
      </c>
      <c r="AB185" t="str">
        <f t="shared" ref="AB185" ca="1" si="274">IF(OR(AA185="RIP",AA185="***"),"***",IF((AB184-AB183)&gt;0,"RIP","ALIVE"))</f>
        <v>ALIVE</v>
      </c>
      <c r="AC185" t="str">
        <f t="shared" ref="AC185" ca="1" si="275">IF(OR(AB185="RIP",AB185="***"),"***",IF((AC184-AC183)&gt;0,"RIP","ALIVE"))</f>
        <v>ALIVE</v>
      </c>
      <c r="AD185" t="str">
        <f t="shared" ref="AD185" ca="1" si="276">IF(OR(AC185="RIP",AC185="***"),"***",IF((AD184-AD183)&gt;0,"RIP","ALIVE"))</f>
        <v>RIP</v>
      </c>
      <c r="AE185" t="str">
        <f t="shared" ref="AE185" ca="1" si="277">IF(OR(AD185="RIP",AD185="***"),"***",IF((AE184-AE183)&gt;0,"RIP","ALIVE"))</f>
        <v>***</v>
      </c>
      <c r="AF185" t="str">
        <f t="shared" ref="AF185" ca="1" si="278">IF(OR(AE185="RIP",AE185="***"),"***",IF((AF184-AF183)&gt;0,"RIP","ALIVE"))</f>
        <v>***</v>
      </c>
      <c r="AG185" t="str">
        <f t="shared" ref="AG185" ca="1" si="279">IF(OR(AF185="RIP",AF185="***"),"***",IF((AG184-AG183)&gt;0,"RIP","ALIVE"))</f>
        <v>***</v>
      </c>
      <c r="AH185" t="str">
        <f t="shared" ref="AH185" ca="1" si="280">IF(OR(AG185="RIP",AG185="***"),"***",IF((AH184-AH183)&gt;0,"RIP","ALIVE"))</f>
        <v>***</v>
      </c>
      <c r="AI185" t="str">
        <f t="shared" ref="AI185" ca="1" si="281">IF(OR(AH185="RIP",AH185="***"),"***",IF((AI184-AI183)&gt;0,"RIP","ALIVE"))</f>
        <v>***</v>
      </c>
      <c r="AJ185" t="str">
        <f t="shared" ref="AJ185" ca="1" si="282">IF(OR(AI185="RIP",AI185="***"),"***",IF((AJ184-AJ183)&gt;0,"RIP","ALIVE"))</f>
        <v>***</v>
      </c>
      <c r="AK185" t="str">
        <f t="shared" ref="AK185" ca="1" si="283">IF(OR(AJ185="RIP",AJ185="***"),"***",IF((AK184-AK183)&gt;0,"RIP","ALIVE"))</f>
        <v>***</v>
      </c>
      <c r="AL185" t="str">
        <f t="shared" ref="AL185" ca="1" si="284">IF(OR(AK185="RIP",AK185="***"),"***",IF((AL184-AL183)&gt;0,"RIP","ALIVE"))</f>
        <v>***</v>
      </c>
      <c r="AM185" t="str">
        <f t="shared" ref="AM185" ca="1" si="285">IF(OR(AL185="RIP",AL185="***"),"***",IF((AM184-AM183)&gt;0,"RIP","ALIVE"))</f>
        <v>***</v>
      </c>
      <c r="AN185" t="str">
        <f t="shared" ref="AN185" ca="1" si="286">IF(OR(AM185="RIP",AM185="***"),"***",IF((AN184-AN183)&gt;0,"RIP","ALIVE"))</f>
        <v>***</v>
      </c>
      <c r="AO185" t="str">
        <f t="shared" ref="AO185" ca="1" si="287">IF(OR(AN185="RIP",AN185="***"),"***",IF((AO184-AO183)&gt;0,"RIP","ALIVE"))</f>
        <v>***</v>
      </c>
      <c r="AP185" t="str">
        <f t="shared" ref="AP185" ca="1" si="288">IF(OR(AO185="RIP",AO185="***"),"***",IF((AP184-AP183)&gt;0,"RIP","ALIVE"))</f>
        <v>***</v>
      </c>
      <c r="AQ185" t="str">
        <f t="shared" ref="AQ185" ca="1" si="289">IF(OR(AP185="RIP",AP185="***"),"***",IF((AQ184-AQ183)&gt;0,"RIP","ALIVE"))</f>
        <v>***</v>
      </c>
      <c r="AR185" t="str">
        <f t="shared" ref="AR185" ca="1" si="290">IF(OR(AQ185="RIP",AQ185="***"),"***",IF((AR184-AR183)&gt;0,"RIP","ALIVE"))</f>
        <v>***</v>
      </c>
      <c r="AS185" t="str">
        <f t="shared" ref="AS185" ca="1" si="291">IF(OR(AR185="RIP",AR185="***"),"***",IF((AS184-AS183)&gt;0,"RIP","ALIVE"))</f>
        <v>***</v>
      </c>
      <c r="AT185" t="str">
        <f t="shared" ref="AT185" ca="1" si="292">IF(OR(AS185="RIP",AS185="***"),"***",IF((AT184-AT183)&gt;0,"RIP","ALIVE"))</f>
        <v>***</v>
      </c>
      <c r="AU185" t="str">
        <f t="shared" ref="AU185" ca="1" si="293">IF(OR(AT185="RIP",AT185="***"),"***",IF((AU184-AU183)&gt;0,"RIP","ALIVE"))</f>
        <v>***</v>
      </c>
      <c r="AV185" t="str">
        <f t="shared" ref="AV185" ca="1" si="294">IF(OR(AU185="RIP",AU185="***"),"***",IF((AV184-AV183)&gt;0,"RIP","ALIVE"))</f>
        <v>***</v>
      </c>
      <c r="AW185" t="str">
        <f t="shared" ref="AW185" ca="1" si="295">IF(OR(AV185="RIP",AV185="***"),"***",IF((AW184-AW183)&gt;0,"RIP","ALIVE"))</f>
        <v>***</v>
      </c>
    </row>
    <row r="188" spans="2:49">
      <c r="B188">
        <v>61</v>
      </c>
      <c r="C188" t="s">
        <v>396</v>
      </c>
      <c r="D188" s="75">
        <f ca="1">COUNTIF(D194:AW194,"ALIVE")</f>
        <v>29</v>
      </c>
    </row>
    <row r="189" spans="2:49">
      <c r="C189" s="75" t="s">
        <v>349</v>
      </c>
      <c r="D189" s="273">
        <v>61</v>
      </c>
      <c r="E189" s="201">
        <f>D189+1</f>
        <v>62</v>
      </c>
      <c r="F189" s="201">
        <f t="shared" ref="F189:P189" si="296">E189+1</f>
        <v>63</v>
      </c>
      <c r="G189" s="201">
        <f t="shared" si="296"/>
        <v>64</v>
      </c>
      <c r="H189" s="201">
        <f t="shared" si="296"/>
        <v>65</v>
      </c>
      <c r="I189" s="201">
        <f t="shared" si="296"/>
        <v>66</v>
      </c>
      <c r="J189" s="201">
        <f t="shared" si="296"/>
        <v>67</v>
      </c>
      <c r="K189" s="201">
        <f t="shared" si="296"/>
        <v>68</v>
      </c>
      <c r="L189" s="201">
        <f t="shared" si="296"/>
        <v>69</v>
      </c>
      <c r="M189" s="201">
        <f t="shared" si="296"/>
        <v>70</v>
      </c>
      <c r="N189" s="201">
        <f t="shared" si="296"/>
        <v>71</v>
      </c>
      <c r="O189" s="201">
        <f t="shared" si="296"/>
        <v>72</v>
      </c>
      <c r="P189" s="201">
        <f t="shared" si="296"/>
        <v>73</v>
      </c>
      <c r="Q189" s="201">
        <f>P189+1</f>
        <v>74</v>
      </c>
      <c r="R189" s="201">
        <f t="shared" ref="R189:Y189" si="297">Q189+1</f>
        <v>75</v>
      </c>
      <c r="S189" s="201">
        <f t="shared" si="297"/>
        <v>76</v>
      </c>
      <c r="T189" s="201">
        <f t="shared" si="297"/>
        <v>77</v>
      </c>
      <c r="U189" s="201">
        <f t="shared" si="297"/>
        <v>78</v>
      </c>
      <c r="V189" s="201">
        <f t="shared" si="297"/>
        <v>79</v>
      </c>
      <c r="W189" s="201">
        <f t="shared" si="297"/>
        <v>80</v>
      </c>
      <c r="X189" s="201">
        <f t="shared" si="297"/>
        <v>81</v>
      </c>
      <c r="Y189" s="201">
        <f t="shared" si="297"/>
        <v>82</v>
      </c>
      <c r="Z189" s="201">
        <f>Y189+1</f>
        <v>83</v>
      </c>
      <c r="AA189" s="201">
        <f t="shared" ref="AA189:AF189" si="298">Z189+1</f>
        <v>84</v>
      </c>
      <c r="AB189" s="201">
        <f t="shared" si="298"/>
        <v>85</v>
      </c>
      <c r="AC189" s="201">
        <f t="shared" si="298"/>
        <v>86</v>
      </c>
      <c r="AD189" s="201">
        <f t="shared" si="298"/>
        <v>87</v>
      </c>
      <c r="AE189" s="201">
        <f t="shared" si="298"/>
        <v>88</v>
      </c>
      <c r="AF189" s="201">
        <f t="shared" si="298"/>
        <v>89</v>
      </c>
      <c r="AG189" s="201">
        <f>AF189+1</f>
        <v>90</v>
      </c>
      <c r="AH189" s="201">
        <f t="shared" ref="AH189:AO189" si="299">AG189+1</f>
        <v>91</v>
      </c>
      <c r="AI189" s="201">
        <f t="shared" si="299"/>
        <v>92</v>
      </c>
      <c r="AJ189" s="201">
        <f t="shared" si="299"/>
        <v>93</v>
      </c>
      <c r="AK189" s="201">
        <f t="shared" si="299"/>
        <v>94</v>
      </c>
      <c r="AL189" s="201">
        <f t="shared" si="299"/>
        <v>95</v>
      </c>
      <c r="AM189" s="201">
        <f t="shared" si="299"/>
        <v>96</v>
      </c>
      <c r="AN189" s="201">
        <f t="shared" si="299"/>
        <v>97</v>
      </c>
      <c r="AO189" s="201">
        <f t="shared" si="299"/>
        <v>98</v>
      </c>
      <c r="AP189" s="201">
        <f>AO189+1</f>
        <v>99</v>
      </c>
      <c r="AQ189" s="201">
        <f t="shared" ref="AQ189" si="300">AP189+1</f>
        <v>100</v>
      </c>
    </row>
    <row r="190" spans="2:49">
      <c r="D190" s="274">
        <v>1.1363E-2</v>
      </c>
      <c r="E190" s="274">
        <v>1.2186000000000001E-2</v>
      </c>
      <c r="F190" s="274">
        <v>1.3110999999999999E-2</v>
      </c>
      <c r="G190" s="274">
        <v>1.4168E-2</v>
      </c>
      <c r="H190" s="274">
        <v>1.5401E-2</v>
      </c>
      <c r="I190" s="274">
        <v>1.6802999999999998E-2</v>
      </c>
      <c r="J190" s="274">
        <v>1.8307E-2</v>
      </c>
      <c r="K190" s="274">
        <v>1.9869000000000001E-2</v>
      </c>
      <c r="L190" s="274">
        <v>2.1492000000000001E-2</v>
      </c>
      <c r="M190" s="274">
        <v>2.3324000000000001E-2</v>
      </c>
      <c r="N190" s="274">
        <v>2.5412000000000001E-2</v>
      </c>
      <c r="O190" s="274">
        <v>2.7737999999999999E-2</v>
      </c>
      <c r="P190" s="274">
        <v>3.0594E-2</v>
      </c>
      <c r="Q190" s="274">
        <v>3.3673000000000002E-2</v>
      </c>
      <c r="R190" s="274">
        <v>3.6860999999999998E-2</v>
      </c>
      <c r="S190" s="274">
        <v>4.0411999999999997E-2</v>
      </c>
      <c r="T190" s="274">
        <v>4.4643000000000002E-2</v>
      </c>
      <c r="U190" s="274">
        <v>4.9437000000000002E-2</v>
      </c>
      <c r="V190" s="274">
        <v>5.4566999999999997E-2</v>
      </c>
      <c r="W190" s="274">
        <v>6.0365000000000002E-2</v>
      </c>
      <c r="X190" s="274">
        <v>6.6623000000000002E-2</v>
      </c>
      <c r="Y190" s="274">
        <v>7.3633000000000004E-2</v>
      </c>
      <c r="Z190" s="274">
        <v>8.1420999999999993E-2</v>
      </c>
      <c r="AA190" s="274">
        <v>9.0897000000000006E-2</v>
      </c>
      <c r="AB190" s="274">
        <v>0.101288</v>
      </c>
      <c r="AC190" s="274">
        <v>0.112634</v>
      </c>
      <c r="AD190" s="274">
        <v>0.124971</v>
      </c>
      <c r="AE190" s="274">
        <v>0.138321</v>
      </c>
      <c r="AF190" s="274">
        <v>0.152696</v>
      </c>
      <c r="AG190" s="274">
        <v>0.16808899999999999</v>
      </c>
      <c r="AH190" s="274">
        <v>0.184477</v>
      </c>
      <c r="AI190" s="274">
        <v>0.201816</v>
      </c>
      <c r="AJ190" s="274">
        <v>0.22004000000000001</v>
      </c>
      <c r="AK190" s="274">
        <v>0.239065</v>
      </c>
      <c r="AL190" s="274">
        <v>0.25878099999999998</v>
      </c>
      <c r="AM190" s="274">
        <v>0.27906199999999998</v>
      </c>
      <c r="AN190" s="274">
        <v>0.29976399999999997</v>
      </c>
      <c r="AO190" s="274">
        <v>0.32073099999999999</v>
      </c>
      <c r="AP190" s="274">
        <v>0.34179900000000002</v>
      </c>
      <c r="AQ190" s="274">
        <v>1</v>
      </c>
    </row>
    <row r="191" spans="2:49">
      <c r="C191" t="s">
        <v>397</v>
      </c>
      <c r="D191" s="36">
        <f>D190*100</f>
        <v>1.1363000000000001</v>
      </c>
      <c r="E191" s="36">
        <f t="shared" ref="E191:AQ191" si="301">E190*100</f>
        <v>1.2186000000000001</v>
      </c>
      <c r="F191" s="36">
        <f t="shared" si="301"/>
        <v>1.3110999999999999</v>
      </c>
      <c r="G191" s="36">
        <f t="shared" si="301"/>
        <v>1.4168000000000001</v>
      </c>
      <c r="H191" s="36">
        <f t="shared" si="301"/>
        <v>1.5401</v>
      </c>
      <c r="I191" s="36">
        <f t="shared" si="301"/>
        <v>1.6802999999999999</v>
      </c>
      <c r="J191" s="36">
        <f t="shared" si="301"/>
        <v>1.8307</v>
      </c>
      <c r="K191" s="36">
        <f t="shared" si="301"/>
        <v>1.9869000000000001</v>
      </c>
      <c r="L191" s="36">
        <f t="shared" si="301"/>
        <v>2.1492</v>
      </c>
      <c r="M191" s="36">
        <f t="shared" si="301"/>
        <v>2.3324000000000003</v>
      </c>
      <c r="N191" s="36">
        <f t="shared" si="301"/>
        <v>2.5411999999999999</v>
      </c>
      <c r="O191" s="36">
        <f t="shared" si="301"/>
        <v>2.7738</v>
      </c>
      <c r="P191" s="36">
        <f t="shared" si="301"/>
        <v>3.0594000000000001</v>
      </c>
      <c r="Q191" s="36">
        <f t="shared" si="301"/>
        <v>3.3673000000000002</v>
      </c>
      <c r="R191" s="36">
        <f t="shared" si="301"/>
        <v>3.6860999999999997</v>
      </c>
      <c r="S191" s="36">
        <f t="shared" si="301"/>
        <v>4.0411999999999999</v>
      </c>
      <c r="T191" s="36">
        <f t="shared" si="301"/>
        <v>4.4643000000000006</v>
      </c>
      <c r="U191" s="36">
        <f t="shared" si="301"/>
        <v>4.9436999999999998</v>
      </c>
      <c r="V191" s="36">
        <f t="shared" si="301"/>
        <v>5.4566999999999997</v>
      </c>
      <c r="W191" s="36">
        <f t="shared" si="301"/>
        <v>6.0365000000000002</v>
      </c>
      <c r="X191" s="36">
        <f t="shared" si="301"/>
        <v>6.6623000000000001</v>
      </c>
      <c r="Y191" s="36">
        <f t="shared" si="301"/>
        <v>7.3633000000000006</v>
      </c>
      <c r="Z191" s="36">
        <f t="shared" si="301"/>
        <v>8.1420999999999992</v>
      </c>
      <c r="AA191" s="36">
        <f t="shared" si="301"/>
        <v>9.0897000000000006</v>
      </c>
      <c r="AB191" s="36">
        <f t="shared" si="301"/>
        <v>10.1288</v>
      </c>
      <c r="AC191" s="36">
        <f t="shared" si="301"/>
        <v>11.263399999999999</v>
      </c>
      <c r="AD191" s="36">
        <f t="shared" si="301"/>
        <v>12.4971</v>
      </c>
      <c r="AE191" s="36">
        <f t="shared" si="301"/>
        <v>13.832100000000001</v>
      </c>
      <c r="AF191" s="36">
        <f t="shared" si="301"/>
        <v>15.269600000000001</v>
      </c>
      <c r="AG191" s="36">
        <f t="shared" si="301"/>
        <v>16.808899999999998</v>
      </c>
      <c r="AH191" s="36">
        <f t="shared" si="301"/>
        <v>18.447700000000001</v>
      </c>
      <c r="AI191" s="36">
        <f t="shared" si="301"/>
        <v>20.1816</v>
      </c>
      <c r="AJ191" s="36">
        <f t="shared" si="301"/>
        <v>22.004000000000001</v>
      </c>
      <c r="AK191" s="36">
        <f t="shared" si="301"/>
        <v>23.906500000000001</v>
      </c>
      <c r="AL191" s="36">
        <f t="shared" si="301"/>
        <v>25.8781</v>
      </c>
      <c r="AM191" s="36">
        <f t="shared" si="301"/>
        <v>27.906199999999998</v>
      </c>
      <c r="AN191" s="36">
        <f t="shared" si="301"/>
        <v>29.976399999999998</v>
      </c>
      <c r="AO191" s="36">
        <f t="shared" si="301"/>
        <v>32.073099999999997</v>
      </c>
      <c r="AP191" s="36">
        <f t="shared" si="301"/>
        <v>34.179900000000004</v>
      </c>
      <c r="AQ191" s="36">
        <f t="shared" si="301"/>
        <v>100</v>
      </c>
    </row>
    <row r="192" spans="2:49">
      <c r="D192" s="36">
        <f>100-D191</f>
        <v>98.863699999999994</v>
      </c>
      <c r="E192" s="36">
        <f t="shared" ref="E192:AQ192" si="302">100-E191</f>
        <v>98.781400000000005</v>
      </c>
      <c r="F192" s="36">
        <f t="shared" si="302"/>
        <v>98.688900000000004</v>
      </c>
      <c r="G192" s="36">
        <f t="shared" si="302"/>
        <v>98.583200000000005</v>
      </c>
      <c r="H192" s="36">
        <f t="shared" si="302"/>
        <v>98.459900000000005</v>
      </c>
      <c r="I192" s="36">
        <f t="shared" si="302"/>
        <v>98.319699999999997</v>
      </c>
      <c r="J192" s="36">
        <f t="shared" si="302"/>
        <v>98.169300000000007</v>
      </c>
      <c r="K192" s="36">
        <f t="shared" si="302"/>
        <v>98.013099999999994</v>
      </c>
      <c r="L192" s="36">
        <f t="shared" si="302"/>
        <v>97.850800000000007</v>
      </c>
      <c r="M192" s="36">
        <f t="shared" si="302"/>
        <v>97.667599999999993</v>
      </c>
      <c r="N192" s="36">
        <f t="shared" si="302"/>
        <v>97.458799999999997</v>
      </c>
      <c r="O192" s="36">
        <f t="shared" si="302"/>
        <v>97.226200000000006</v>
      </c>
      <c r="P192" s="36">
        <f t="shared" si="302"/>
        <v>96.940600000000003</v>
      </c>
      <c r="Q192" s="36">
        <f t="shared" si="302"/>
        <v>96.6327</v>
      </c>
      <c r="R192" s="36">
        <f t="shared" si="302"/>
        <v>96.313900000000004</v>
      </c>
      <c r="S192" s="36">
        <f t="shared" si="302"/>
        <v>95.958799999999997</v>
      </c>
      <c r="T192" s="36">
        <f t="shared" si="302"/>
        <v>95.535700000000006</v>
      </c>
      <c r="U192" s="36">
        <f t="shared" si="302"/>
        <v>95.056299999999993</v>
      </c>
      <c r="V192" s="36">
        <f t="shared" si="302"/>
        <v>94.543300000000002</v>
      </c>
      <c r="W192" s="36">
        <f t="shared" si="302"/>
        <v>93.963499999999996</v>
      </c>
      <c r="X192" s="36">
        <f t="shared" si="302"/>
        <v>93.337699999999998</v>
      </c>
      <c r="Y192" s="36">
        <f t="shared" si="302"/>
        <v>92.636700000000005</v>
      </c>
      <c r="Z192" s="36">
        <f t="shared" si="302"/>
        <v>91.857900000000001</v>
      </c>
      <c r="AA192" s="36">
        <f t="shared" si="302"/>
        <v>90.910300000000007</v>
      </c>
      <c r="AB192" s="36">
        <f t="shared" si="302"/>
        <v>89.871200000000002</v>
      </c>
      <c r="AC192" s="36">
        <f t="shared" si="302"/>
        <v>88.736599999999996</v>
      </c>
      <c r="AD192" s="36">
        <f t="shared" si="302"/>
        <v>87.502899999999997</v>
      </c>
      <c r="AE192" s="36">
        <f t="shared" si="302"/>
        <v>86.167900000000003</v>
      </c>
      <c r="AF192" s="36">
        <f t="shared" si="302"/>
        <v>84.730400000000003</v>
      </c>
      <c r="AG192" s="36">
        <f t="shared" si="302"/>
        <v>83.191100000000006</v>
      </c>
      <c r="AH192" s="36">
        <f t="shared" si="302"/>
        <v>81.552300000000002</v>
      </c>
      <c r="AI192" s="36">
        <f t="shared" si="302"/>
        <v>79.818399999999997</v>
      </c>
      <c r="AJ192" s="36">
        <f t="shared" si="302"/>
        <v>77.995999999999995</v>
      </c>
      <c r="AK192" s="36">
        <f t="shared" si="302"/>
        <v>76.093500000000006</v>
      </c>
      <c r="AL192" s="36">
        <f t="shared" si="302"/>
        <v>74.121899999999997</v>
      </c>
      <c r="AM192" s="36">
        <f t="shared" si="302"/>
        <v>72.093800000000002</v>
      </c>
      <c r="AN192" s="36">
        <f t="shared" si="302"/>
        <v>70.023600000000002</v>
      </c>
      <c r="AO192" s="36">
        <f t="shared" si="302"/>
        <v>67.926900000000003</v>
      </c>
      <c r="AP192" s="36">
        <f t="shared" si="302"/>
        <v>65.820099999999996</v>
      </c>
      <c r="AQ192" s="36">
        <f t="shared" si="302"/>
        <v>0</v>
      </c>
    </row>
    <row r="193" spans="2:49">
      <c r="C193" s="275" t="s">
        <v>398</v>
      </c>
      <c r="D193" s="276">
        <f ca="1">RAND()*100</f>
        <v>53.750753292552531</v>
      </c>
      <c r="E193" s="276">
        <f t="shared" ref="E193:AQ193" ca="1" si="303">RAND()*100</f>
        <v>97.914183871368436</v>
      </c>
      <c r="F193" s="276">
        <f t="shared" ca="1" si="303"/>
        <v>30.188349259068616</v>
      </c>
      <c r="G193" s="276">
        <f t="shared" ca="1" si="303"/>
        <v>31.769003383439276</v>
      </c>
      <c r="H193" s="276">
        <f t="shared" ca="1" si="303"/>
        <v>50.231978046237678</v>
      </c>
      <c r="I193" s="276">
        <f t="shared" ca="1" si="303"/>
        <v>70.520310880324843</v>
      </c>
      <c r="J193" s="276">
        <f t="shared" ca="1" si="303"/>
        <v>57.925952774523523</v>
      </c>
      <c r="K193" s="276">
        <f t="shared" ca="1" si="303"/>
        <v>57.320077029296947</v>
      </c>
      <c r="L193" s="276">
        <f t="shared" ca="1" si="303"/>
        <v>26.133008221026731</v>
      </c>
      <c r="M193" s="276">
        <f t="shared" ca="1" si="303"/>
        <v>22.164480837973134</v>
      </c>
      <c r="N193" s="276">
        <f t="shared" ca="1" si="303"/>
        <v>12.448377091798179</v>
      </c>
      <c r="O193" s="276">
        <f t="shared" ca="1" si="303"/>
        <v>75.153467168710392</v>
      </c>
      <c r="P193" s="276">
        <f t="shared" ca="1" si="303"/>
        <v>32.920169744129069</v>
      </c>
      <c r="Q193" s="276">
        <f t="shared" ca="1" si="303"/>
        <v>96.614609159043823</v>
      </c>
      <c r="R193" s="276">
        <f t="shared" ca="1" si="303"/>
        <v>65.248215365856268</v>
      </c>
      <c r="S193" s="276">
        <f t="shared" ca="1" si="303"/>
        <v>56.938918364123559</v>
      </c>
      <c r="T193" s="276">
        <f t="shared" ca="1" si="303"/>
        <v>41.953867749842409</v>
      </c>
      <c r="U193" s="276">
        <f t="shared" ca="1" si="303"/>
        <v>61.516873917718875</v>
      </c>
      <c r="V193" s="276">
        <f t="shared" ca="1" si="303"/>
        <v>38.777488097466282</v>
      </c>
      <c r="W193" s="276">
        <f t="shared" ca="1" si="303"/>
        <v>22.997717744059088</v>
      </c>
      <c r="X193" s="276">
        <f t="shared" ca="1" si="303"/>
        <v>66.834281812572968</v>
      </c>
      <c r="Y193" s="276">
        <f t="shared" ca="1" si="303"/>
        <v>15.032283094057631</v>
      </c>
      <c r="Z193" s="276">
        <f t="shared" ca="1" si="303"/>
        <v>73.350087526277079</v>
      </c>
      <c r="AA193" s="276">
        <f t="shared" ca="1" si="303"/>
        <v>11.187505613267312</v>
      </c>
      <c r="AB193" s="276">
        <f t="shared" ca="1" si="303"/>
        <v>1.0024392871804011</v>
      </c>
      <c r="AC193" s="276">
        <f t="shared" ca="1" si="303"/>
        <v>80.74051430414157</v>
      </c>
      <c r="AD193" s="276">
        <f t="shared" ca="1" si="303"/>
        <v>65.364164820159914</v>
      </c>
      <c r="AE193" s="276">
        <f t="shared" ca="1" si="303"/>
        <v>27.837100614398913</v>
      </c>
      <c r="AF193" s="276">
        <f t="shared" ca="1" si="303"/>
        <v>57.077642882881783</v>
      </c>
      <c r="AG193" s="276">
        <f t="shared" ca="1" si="303"/>
        <v>83.39684838926182</v>
      </c>
      <c r="AH193" s="276">
        <f t="shared" ca="1" si="303"/>
        <v>71.599934839501998</v>
      </c>
      <c r="AI193" s="276">
        <f t="shared" ca="1" si="303"/>
        <v>46.698853532903371</v>
      </c>
      <c r="AJ193" s="276">
        <f t="shared" ca="1" si="303"/>
        <v>27.511882464317161</v>
      </c>
      <c r="AK193" s="276">
        <f t="shared" ca="1" si="303"/>
        <v>42.645075057382797</v>
      </c>
      <c r="AL193" s="276">
        <f t="shared" ca="1" si="303"/>
        <v>9.276866451560128</v>
      </c>
      <c r="AM193" s="276">
        <f t="shared" ca="1" si="303"/>
        <v>65.38204529906757</v>
      </c>
      <c r="AN193" s="276">
        <f t="shared" ca="1" si="303"/>
        <v>13.448882731760413</v>
      </c>
      <c r="AO193" s="276">
        <f t="shared" ca="1" si="303"/>
        <v>60.535526247201673</v>
      </c>
      <c r="AP193" s="276">
        <f t="shared" ca="1" si="303"/>
        <v>17.844520135968757</v>
      </c>
      <c r="AQ193" s="276">
        <f t="shared" ca="1" si="303"/>
        <v>92.348591746623285</v>
      </c>
    </row>
    <row r="194" spans="2:49">
      <c r="D194" t="str">
        <f ca="1">IF(OR(C194="RIP",C194="***"),"***",IF((D193-D192)&gt;0,"RIP","ALIVE"))</f>
        <v>ALIVE</v>
      </c>
      <c r="E194" t="str">
        <f t="shared" ref="E194" ca="1" si="304">IF(OR(D194="RIP",D194="***"),"***",IF((E193-E192)&gt;0,"RIP","ALIVE"))</f>
        <v>ALIVE</v>
      </c>
      <c r="F194" t="str">
        <f t="shared" ref="F194" ca="1" si="305">IF(OR(E194="RIP",E194="***"),"***",IF((F193-F192)&gt;0,"RIP","ALIVE"))</f>
        <v>ALIVE</v>
      </c>
      <c r="G194" t="str">
        <f t="shared" ref="G194" ca="1" si="306">IF(OR(F194="RIP",F194="***"),"***",IF((G193-G192)&gt;0,"RIP","ALIVE"))</f>
        <v>ALIVE</v>
      </c>
      <c r="H194" t="str">
        <f t="shared" ref="H194" ca="1" si="307">IF(OR(G194="RIP",G194="***"),"***",IF((H193-H192)&gt;0,"RIP","ALIVE"))</f>
        <v>ALIVE</v>
      </c>
      <c r="I194" t="str">
        <f t="shared" ref="I194" ca="1" si="308">IF(OR(H194="RIP",H194="***"),"***",IF((I193-I192)&gt;0,"RIP","ALIVE"))</f>
        <v>ALIVE</v>
      </c>
      <c r="J194" t="str">
        <f t="shared" ref="J194" ca="1" si="309">IF(OR(I194="RIP",I194="***"),"***",IF((J193-J192)&gt;0,"RIP","ALIVE"))</f>
        <v>ALIVE</v>
      </c>
      <c r="K194" t="str">
        <f t="shared" ref="K194" ca="1" si="310">IF(OR(J194="RIP",J194="***"),"***",IF((K193-K192)&gt;0,"RIP","ALIVE"))</f>
        <v>ALIVE</v>
      </c>
      <c r="L194" t="str">
        <f t="shared" ref="L194" ca="1" si="311">IF(OR(K194="RIP",K194="***"),"***",IF((L193-L192)&gt;0,"RIP","ALIVE"))</f>
        <v>ALIVE</v>
      </c>
      <c r="M194" t="str">
        <f t="shared" ref="M194" ca="1" si="312">IF(OR(L194="RIP",L194="***"),"***",IF((M193-M192)&gt;0,"RIP","ALIVE"))</f>
        <v>ALIVE</v>
      </c>
      <c r="N194" t="str">
        <f t="shared" ref="N194" ca="1" si="313">IF(OR(M194="RIP",M194="***"),"***",IF((N193-N192)&gt;0,"RIP","ALIVE"))</f>
        <v>ALIVE</v>
      </c>
      <c r="O194" t="str">
        <f t="shared" ref="O194" ca="1" si="314">IF(OR(N194="RIP",N194="***"),"***",IF((O193-O192)&gt;0,"RIP","ALIVE"))</f>
        <v>ALIVE</v>
      </c>
      <c r="P194" t="str">
        <f t="shared" ref="P194" ca="1" si="315">IF(OR(O194="RIP",O194="***"),"***",IF((P193-P192)&gt;0,"RIP","ALIVE"))</f>
        <v>ALIVE</v>
      </c>
      <c r="Q194" t="str">
        <f t="shared" ref="Q194" ca="1" si="316">IF(OR(P194="RIP",P194="***"),"***",IF((Q193-Q192)&gt;0,"RIP","ALIVE"))</f>
        <v>ALIVE</v>
      </c>
      <c r="R194" t="str">
        <f t="shared" ref="R194" ca="1" si="317">IF(OR(Q194="RIP",Q194="***"),"***",IF((R193-R192)&gt;0,"RIP","ALIVE"))</f>
        <v>ALIVE</v>
      </c>
      <c r="S194" t="str">
        <f t="shared" ref="S194" ca="1" si="318">IF(OR(R194="RIP",R194="***"),"***",IF((S193-S192)&gt;0,"RIP","ALIVE"))</f>
        <v>ALIVE</v>
      </c>
      <c r="T194" t="str">
        <f t="shared" ref="T194" ca="1" si="319">IF(OR(S194="RIP",S194="***"),"***",IF((T193-T192)&gt;0,"RIP","ALIVE"))</f>
        <v>ALIVE</v>
      </c>
      <c r="U194" t="str">
        <f t="shared" ref="U194" ca="1" si="320">IF(OR(T194="RIP",T194="***"),"***",IF((U193-U192)&gt;0,"RIP","ALIVE"))</f>
        <v>ALIVE</v>
      </c>
      <c r="V194" t="str">
        <f t="shared" ref="V194" ca="1" si="321">IF(OR(U194="RIP",U194="***"),"***",IF((V193-V192)&gt;0,"RIP","ALIVE"))</f>
        <v>ALIVE</v>
      </c>
      <c r="W194" t="str">
        <f t="shared" ref="W194" ca="1" si="322">IF(OR(V194="RIP",V194="***"),"***",IF((W193-W192)&gt;0,"RIP","ALIVE"))</f>
        <v>ALIVE</v>
      </c>
      <c r="X194" t="str">
        <f t="shared" ref="X194" ca="1" si="323">IF(OR(W194="RIP",W194="***"),"***",IF((X193-X192)&gt;0,"RIP","ALIVE"))</f>
        <v>ALIVE</v>
      </c>
      <c r="Y194" t="str">
        <f t="shared" ref="Y194" ca="1" si="324">IF(OR(X194="RIP",X194="***"),"***",IF((Y193-Y192)&gt;0,"RIP","ALIVE"))</f>
        <v>ALIVE</v>
      </c>
      <c r="Z194" t="str">
        <f t="shared" ref="Z194" ca="1" si="325">IF(OR(Y194="RIP",Y194="***"),"***",IF((Z193-Z192)&gt;0,"RIP","ALIVE"))</f>
        <v>ALIVE</v>
      </c>
      <c r="AA194" t="str">
        <f t="shared" ref="AA194" ca="1" si="326">IF(OR(Z194="RIP",Z194="***"),"***",IF((AA193-AA192)&gt;0,"RIP","ALIVE"))</f>
        <v>ALIVE</v>
      </c>
      <c r="AB194" t="str">
        <f t="shared" ref="AB194" ca="1" si="327">IF(OR(AA194="RIP",AA194="***"),"***",IF((AB193-AB192)&gt;0,"RIP","ALIVE"))</f>
        <v>ALIVE</v>
      </c>
      <c r="AC194" t="str">
        <f t="shared" ref="AC194" ca="1" si="328">IF(OR(AB194="RIP",AB194="***"),"***",IF((AC193-AC192)&gt;0,"RIP","ALIVE"))</f>
        <v>ALIVE</v>
      </c>
      <c r="AD194" t="str">
        <f t="shared" ref="AD194" ca="1" si="329">IF(OR(AC194="RIP",AC194="***"),"***",IF((AD193-AD192)&gt;0,"RIP","ALIVE"))</f>
        <v>ALIVE</v>
      </c>
      <c r="AE194" t="str">
        <f t="shared" ref="AE194" ca="1" si="330">IF(OR(AD194="RIP",AD194="***"),"***",IF((AE193-AE192)&gt;0,"RIP","ALIVE"))</f>
        <v>ALIVE</v>
      </c>
      <c r="AF194" t="str">
        <f t="shared" ref="AF194" ca="1" si="331">IF(OR(AE194="RIP",AE194="***"),"***",IF((AF193-AF192)&gt;0,"RIP","ALIVE"))</f>
        <v>ALIVE</v>
      </c>
      <c r="AG194" t="str">
        <f t="shared" ref="AG194" ca="1" si="332">IF(OR(AF194="RIP",AF194="***"),"***",IF((AG193-AG192)&gt;0,"RIP","ALIVE"))</f>
        <v>RIP</v>
      </c>
      <c r="AH194" t="str">
        <f t="shared" ref="AH194" ca="1" si="333">IF(OR(AG194="RIP",AG194="***"),"***",IF((AH193-AH192)&gt;0,"RIP","ALIVE"))</f>
        <v>***</v>
      </c>
      <c r="AI194" t="str">
        <f t="shared" ref="AI194" ca="1" si="334">IF(OR(AH194="RIP",AH194="***"),"***",IF((AI193-AI192)&gt;0,"RIP","ALIVE"))</f>
        <v>***</v>
      </c>
      <c r="AJ194" t="str">
        <f t="shared" ref="AJ194" ca="1" si="335">IF(OR(AI194="RIP",AI194="***"),"***",IF((AJ193-AJ192)&gt;0,"RIP","ALIVE"))</f>
        <v>***</v>
      </c>
      <c r="AK194" t="str">
        <f t="shared" ref="AK194" ca="1" si="336">IF(OR(AJ194="RIP",AJ194="***"),"***",IF((AK193-AK192)&gt;0,"RIP","ALIVE"))</f>
        <v>***</v>
      </c>
      <c r="AL194" t="str">
        <f t="shared" ref="AL194" ca="1" si="337">IF(OR(AK194="RIP",AK194="***"),"***",IF((AL193-AL192)&gt;0,"RIP","ALIVE"))</f>
        <v>***</v>
      </c>
      <c r="AM194" t="str">
        <f t="shared" ref="AM194" ca="1" si="338">IF(OR(AL194="RIP",AL194="***"),"***",IF((AM193-AM192)&gt;0,"RIP","ALIVE"))</f>
        <v>***</v>
      </c>
      <c r="AN194" t="str">
        <f t="shared" ref="AN194" ca="1" si="339">IF(OR(AM194="RIP",AM194="***"),"***",IF((AN193-AN192)&gt;0,"RIP","ALIVE"))</f>
        <v>***</v>
      </c>
      <c r="AO194" t="str">
        <f t="shared" ref="AO194" ca="1" si="340">IF(OR(AN194="RIP",AN194="***"),"***",IF((AO193-AO192)&gt;0,"RIP","ALIVE"))</f>
        <v>***</v>
      </c>
      <c r="AP194" t="str">
        <f t="shared" ref="AP194" ca="1" si="341">IF(OR(AO194="RIP",AO194="***"),"***",IF((AP193-AP192)&gt;0,"RIP","ALIVE"))</f>
        <v>***</v>
      </c>
      <c r="AQ194" t="str">
        <f t="shared" ref="AQ194" ca="1" si="342">IF(OR(AP194="RIP",AP194="***"),"***",IF((AQ193-AQ192)&gt;0,"RIP","ALIVE"))</f>
        <v>***</v>
      </c>
      <c r="AR194" t="str">
        <f t="shared" ref="AR194" ca="1" si="343">IF(OR(AQ194="RIP",AQ194="***"),"***",IF((AR193-AR192)&gt;0,"RIP","ALIVE"))</f>
        <v>***</v>
      </c>
      <c r="AS194" t="str">
        <f t="shared" ref="AS194" ca="1" si="344">IF(OR(AR194="RIP",AR194="***"),"***",IF((AS193-AS192)&gt;0,"RIP","ALIVE"))</f>
        <v>***</v>
      </c>
      <c r="AT194" t="str">
        <f t="shared" ref="AT194" ca="1" si="345">IF(OR(AS194="RIP",AS194="***"),"***",IF((AT193-AT192)&gt;0,"RIP","ALIVE"))</f>
        <v>***</v>
      </c>
      <c r="AU194" t="str">
        <f t="shared" ref="AU194" ca="1" si="346">IF(OR(AT194="RIP",AT194="***"),"***",IF((AU193-AU192)&gt;0,"RIP","ALIVE"))</f>
        <v>***</v>
      </c>
      <c r="AV194" t="str">
        <f t="shared" ref="AV194" ca="1" si="347">IF(OR(AU194="RIP",AU194="***"),"***",IF((AV193-AV192)&gt;0,"RIP","ALIVE"))</f>
        <v>***</v>
      </c>
      <c r="AW194" t="str">
        <f t="shared" ref="AW194" ca="1" si="348">IF(OR(AV194="RIP",AV194="***"),"***",IF((AW193-AW192)&gt;0,"RIP","ALIVE"))</f>
        <v>***</v>
      </c>
    </row>
    <row r="197" spans="2:49">
      <c r="B197">
        <v>62</v>
      </c>
      <c r="C197" t="s">
        <v>396</v>
      </c>
      <c r="D197" s="75">
        <f ca="1">COUNTIF(D203:AW203,"ALIVE")</f>
        <v>14</v>
      </c>
    </row>
    <row r="198" spans="2:49">
      <c r="C198" s="75" t="s">
        <v>349</v>
      </c>
      <c r="D198" s="273">
        <v>62</v>
      </c>
      <c r="E198" s="201">
        <f>D198+1</f>
        <v>63</v>
      </c>
      <c r="F198" s="201">
        <f t="shared" ref="F198:P198" si="349">E198+1</f>
        <v>64</v>
      </c>
      <c r="G198" s="201">
        <f t="shared" si="349"/>
        <v>65</v>
      </c>
      <c r="H198" s="201">
        <f t="shared" si="349"/>
        <v>66</v>
      </c>
      <c r="I198" s="201">
        <f t="shared" si="349"/>
        <v>67</v>
      </c>
      <c r="J198" s="201">
        <f t="shared" si="349"/>
        <v>68</v>
      </c>
      <c r="K198" s="201">
        <f t="shared" si="349"/>
        <v>69</v>
      </c>
      <c r="L198" s="201">
        <f t="shared" si="349"/>
        <v>70</v>
      </c>
      <c r="M198" s="201">
        <f t="shared" si="349"/>
        <v>71</v>
      </c>
      <c r="N198" s="201">
        <f t="shared" si="349"/>
        <v>72</v>
      </c>
      <c r="O198" s="201">
        <f t="shared" si="349"/>
        <v>73</v>
      </c>
      <c r="P198" s="201">
        <f t="shared" si="349"/>
        <v>74</v>
      </c>
      <c r="Q198" s="201">
        <f>P198+1</f>
        <v>75</v>
      </c>
      <c r="R198" s="201">
        <f t="shared" ref="R198:Y198" si="350">Q198+1</f>
        <v>76</v>
      </c>
      <c r="S198" s="201">
        <f t="shared" si="350"/>
        <v>77</v>
      </c>
      <c r="T198" s="201">
        <f t="shared" si="350"/>
        <v>78</v>
      </c>
      <c r="U198" s="201">
        <f t="shared" si="350"/>
        <v>79</v>
      </c>
      <c r="V198" s="201">
        <f t="shared" si="350"/>
        <v>80</v>
      </c>
      <c r="W198" s="201">
        <f t="shared" si="350"/>
        <v>81</v>
      </c>
      <c r="X198" s="201">
        <f t="shared" si="350"/>
        <v>82</v>
      </c>
      <c r="Y198" s="201">
        <f t="shared" si="350"/>
        <v>83</v>
      </c>
      <c r="Z198" s="201">
        <f>Y198+1</f>
        <v>84</v>
      </c>
      <c r="AA198" s="201">
        <f t="shared" ref="AA198:AF198" si="351">Z198+1</f>
        <v>85</v>
      </c>
      <c r="AB198" s="201">
        <f t="shared" si="351"/>
        <v>86</v>
      </c>
      <c r="AC198" s="201">
        <f t="shared" si="351"/>
        <v>87</v>
      </c>
      <c r="AD198" s="201">
        <f t="shared" si="351"/>
        <v>88</v>
      </c>
      <c r="AE198" s="201">
        <f t="shared" si="351"/>
        <v>89</v>
      </c>
      <c r="AF198" s="201">
        <f t="shared" si="351"/>
        <v>90</v>
      </c>
      <c r="AG198" s="201">
        <f>AF198+1</f>
        <v>91</v>
      </c>
      <c r="AH198" s="201">
        <f t="shared" ref="AH198:AO198" si="352">AG198+1</f>
        <v>92</v>
      </c>
      <c r="AI198" s="201">
        <f t="shared" si="352"/>
        <v>93</v>
      </c>
      <c r="AJ198" s="201">
        <f t="shared" si="352"/>
        <v>94</v>
      </c>
      <c r="AK198" s="201">
        <f t="shared" si="352"/>
        <v>95</v>
      </c>
      <c r="AL198" s="201">
        <f t="shared" si="352"/>
        <v>96</v>
      </c>
      <c r="AM198" s="201">
        <f t="shared" si="352"/>
        <v>97</v>
      </c>
      <c r="AN198" s="201">
        <f t="shared" si="352"/>
        <v>98</v>
      </c>
      <c r="AO198" s="201">
        <f t="shared" si="352"/>
        <v>99</v>
      </c>
      <c r="AP198" s="201">
        <f>AO198+1</f>
        <v>100</v>
      </c>
    </row>
    <row r="199" spans="2:49">
      <c r="D199" s="274">
        <v>1.2186000000000001E-2</v>
      </c>
      <c r="E199" s="274">
        <v>1.3110999999999999E-2</v>
      </c>
      <c r="F199" s="274">
        <v>1.4168E-2</v>
      </c>
      <c r="G199" s="274">
        <v>1.5401E-2</v>
      </c>
      <c r="H199" s="274">
        <v>1.6802999999999998E-2</v>
      </c>
      <c r="I199" s="274">
        <v>1.8307E-2</v>
      </c>
      <c r="J199" s="274">
        <v>1.9869000000000001E-2</v>
      </c>
      <c r="K199" s="274">
        <v>2.1492000000000001E-2</v>
      </c>
      <c r="L199" s="274">
        <v>2.3324000000000001E-2</v>
      </c>
      <c r="M199" s="274">
        <v>2.5412000000000001E-2</v>
      </c>
      <c r="N199" s="274">
        <v>2.7737999999999999E-2</v>
      </c>
      <c r="O199" s="274">
        <v>3.0594E-2</v>
      </c>
      <c r="P199" s="274">
        <v>3.3673000000000002E-2</v>
      </c>
      <c r="Q199" s="274">
        <v>3.6860999999999998E-2</v>
      </c>
      <c r="R199" s="274">
        <v>4.0411999999999997E-2</v>
      </c>
      <c r="S199" s="274">
        <v>4.4643000000000002E-2</v>
      </c>
      <c r="T199" s="274">
        <v>4.9437000000000002E-2</v>
      </c>
      <c r="U199" s="274">
        <v>5.4566999999999997E-2</v>
      </c>
      <c r="V199" s="274">
        <v>6.0365000000000002E-2</v>
      </c>
      <c r="W199" s="274">
        <v>6.6623000000000002E-2</v>
      </c>
      <c r="X199" s="274">
        <v>7.3633000000000004E-2</v>
      </c>
      <c r="Y199" s="274">
        <v>8.1420999999999993E-2</v>
      </c>
      <c r="Z199" s="274">
        <v>9.0897000000000006E-2</v>
      </c>
      <c r="AA199" s="274">
        <v>0.101288</v>
      </c>
      <c r="AB199" s="274">
        <v>0.112634</v>
      </c>
      <c r="AC199" s="274">
        <v>0.124971</v>
      </c>
      <c r="AD199" s="274">
        <v>0.138321</v>
      </c>
      <c r="AE199" s="274">
        <v>0.152696</v>
      </c>
      <c r="AF199" s="274">
        <v>0.16808899999999999</v>
      </c>
      <c r="AG199" s="274">
        <v>0.184477</v>
      </c>
      <c r="AH199" s="274">
        <v>0.201816</v>
      </c>
      <c r="AI199" s="274">
        <v>0.22004000000000001</v>
      </c>
      <c r="AJ199" s="274">
        <v>0.239065</v>
      </c>
      <c r="AK199" s="274">
        <v>0.25878099999999998</v>
      </c>
      <c r="AL199" s="274">
        <v>0.27906199999999998</v>
      </c>
      <c r="AM199" s="274">
        <v>0.29976399999999997</v>
      </c>
      <c r="AN199" s="274">
        <v>0.32073099999999999</v>
      </c>
      <c r="AO199" s="274">
        <v>0.34179900000000002</v>
      </c>
      <c r="AP199" s="274">
        <v>1</v>
      </c>
    </row>
    <row r="200" spans="2:49">
      <c r="C200" t="s">
        <v>397</v>
      </c>
      <c r="D200" s="36">
        <f>D199*100</f>
        <v>1.2186000000000001</v>
      </c>
      <c r="E200" s="36">
        <f t="shared" ref="E200:AP200" si="353">E199*100</f>
        <v>1.3110999999999999</v>
      </c>
      <c r="F200" s="36">
        <f t="shared" si="353"/>
        <v>1.4168000000000001</v>
      </c>
      <c r="G200" s="36">
        <f t="shared" si="353"/>
        <v>1.5401</v>
      </c>
      <c r="H200" s="36">
        <f t="shared" si="353"/>
        <v>1.6802999999999999</v>
      </c>
      <c r="I200" s="36">
        <f t="shared" si="353"/>
        <v>1.8307</v>
      </c>
      <c r="J200" s="36">
        <f t="shared" si="353"/>
        <v>1.9869000000000001</v>
      </c>
      <c r="K200" s="36">
        <f t="shared" si="353"/>
        <v>2.1492</v>
      </c>
      <c r="L200" s="36">
        <f t="shared" si="353"/>
        <v>2.3324000000000003</v>
      </c>
      <c r="M200" s="36">
        <f t="shared" si="353"/>
        <v>2.5411999999999999</v>
      </c>
      <c r="N200" s="36">
        <f t="shared" si="353"/>
        <v>2.7738</v>
      </c>
      <c r="O200" s="36">
        <f t="shared" si="353"/>
        <v>3.0594000000000001</v>
      </c>
      <c r="P200" s="36">
        <f t="shared" si="353"/>
        <v>3.3673000000000002</v>
      </c>
      <c r="Q200" s="36">
        <f t="shared" si="353"/>
        <v>3.6860999999999997</v>
      </c>
      <c r="R200" s="36">
        <f t="shared" si="353"/>
        <v>4.0411999999999999</v>
      </c>
      <c r="S200" s="36">
        <f t="shared" si="353"/>
        <v>4.4643000000000006</v>
      </c>
      <c r="T200" s="36">
        <f t="shared" si="353"/>
        <v>4.9436999999999998</v>
      </c>
      <c r="U200" s="36">
        <f t="shared" si="353"/>
        <v>5.4566999999999997</v>
      </c>
      <c r="V200" s="36">
        <f t="shared" si="353"/>
        <v>6.0365000000000002</v>
      </c>
      <c r="W200" s="36">
        <f t="shared" si="353"/>
        <v>6.6623000000000001</v>
      </c>
      <c r="X200" s="36">
        <f t="shared" si="353"/>
        <v>7.3633000000000006</v>
      </c>
      <c r="Y200" s="36">
        <f t="shared" si="353"/>
        <v>8.1420999999999992</v>
      </c>
      <c r="Z200" s="36">
        <f t="shared" si="353"/>
        <v>9.0897000000000006</v>
      </c>
      <c r="AA200" s="36">
        <f t="shared" si="353"/>
        <v>10.1288</v>
      </c>
      <c r="AB200" s="36">
        <f t="shared" si="353"/>
        <v>11.263399999999999</v>
      </c>
      <c r="AC200" s="36">
        <f t="shared" si="353"/>
        <v>12.4971</v>
      </c>
      <c r="AD200" s="36">
        <f t="shared" si="353"/>
        <v>13.832100000000001</v>
      </c>
      <c r="AE200" s="36">
        <f t="shared" si="353"/>
        <v>15.269600000000001</v>
      </c>
      <c r="AF200" s="36">
        <f t="shared" si="353"/>
        <v>16.808899999999998</v>
      </c>
      <c r="AG200" s="36">
        <f t="shared" si="353"/>
        <v>18.447700000000001</v>
      </c>
      <c r="AH200" s="36">
        <f t="shared" si="353"/>
        <v>20.1816</v>
      </c>
      <c r="AI200" s="36">
        <f t="shared" si="353"/>
        <v>22.004000000000001</v>
      </c>
      <c r="AJ200" s="36">
        <f t="shared" si="353"/>
        <v>23.906500000000001</v>
      </c>
      <c r="AK200" s="36">
        <f t="shared" si="353"/>
        <v>25.8781</v>
      </c>
      <c r="AL200" s="36">
        <f t="shared" si="353"/>
        <v>27.906199999999998</v>
      </c>
      <c r="AM200" s="36">
        <f t="shared" si="353"/>
        <v>29.976399999999998</v>
      </c>
      <c r="AN200" s="36">
        <f t="shared" si="353"/>
        <v>32.073099999999997</v>
      </c>
      <c r="AO200" s="36">
        <f t="shared" si="353"/>
        <v>34.179900000000004</v>
      </c>
      <c r="AP200" s="36">
        <f t="shared" si="353"/>
        <v>100</v>
      </c>
    </row>
    <row r="201" spans="2:49">
      <c r="D201" s="36">
        <f>100-D200</f>
        <v>98.781400000000005</v>
      </c>
      <c r="E201" s="36">
        <f t="shared" ref="E201:AP201" si="354">100-E200</f>
        <v>98.688900000000004</v>
      </c>
      <c r="F201" s="36">
        <f t="shared" si="354"/>
        <v>98.583200000000005</v>
      </c>
      <c r="G201" s="36">
        <f t="shared" si="354"/>
        <v>98.459900000000005</v>
      </c>
      <c r="H201" s="36">
        <f t="shared" si="354"/>
        <v>98.319699999999997</v>
      </c>
      <c r="I201" s="36">
        <f t="shared" si="354"/>
        <v>98.169300000000007</v>
      </c>
      <c r="J201" s="36">
        <f t="shared" si="354"/>
        <v>98.013099999999994</v>
      </c>
      <c r="K201" s="36">
        <f t="shared" si="354"/>
        <v>97.850800000000007</v>
      </c>
      <c r="L201" s="36">
        <f t="shared" si="354"/>
        <v>97.667599999999993</v>
      </c>
      <c r="M201" s="36">
        <f t="shared" si="354"/>
        <v>97.458799999999997</v>
      </c>
      <c r="N201" s="36">
        <f t="shared" si="354"/>
        <v>97.226200000000006</v>
      </c>
      <c r="O201" s="36">
        <f t="shared" si="354"/>
        <v>96.940600000000003</v>
      </c>
      <c r="P201" s="36">
        <f t="shared" si="354"/>
        <v>96.6327</v>
      </c>
      <c r="Q201" s="36">
        <f t="shared" si="354"/>
        <v>96.313900000000004</v>
      </c>
      <c r="R201" s="36">
        <f t="shared" si="354"/>
        <v>95.958799999999997</v>
      </c>
      <c r="S201" s="36">
        <f t="shared" si="354"/>
        <v>95.535700000000006</v>
      </c>
      <c r="T201" s="36">
        <f t="shared" si="354"/>
        <v>95.056299999999993</v>
      </c>
      <c r="U201" s="36">
        <f t="shared" si="354"/>
        <v>94.543300000000002</v>
      </c>
      <c r="V201" s="36">
        <f t="shared" si="354"/>
        <v>93.963499999999996</v>
      </c>
      <c r="W201" s="36">
        <f t="shared" si="354"/>
        <v>93.337699999999998</v>
      </c>
      <c r="X201" s="36">
        <f t="shared" si="354"/>
        <v>92.636700000000005</v>
      </c>
      <c r="Y201" s="36">
        <f t="shared" si="354"/>
        <v>91.857900000000001</v>
      </c>
      <c r="Z201" s="36">
        <f t="shared" si="354"/>
        <v>90.910300000000007</v>
      </c>
      <c r="AA201" s="36">
        <f t="shared" si="354"/>
        <v>89.871200000000002</v>
      </c>
      <c r="AB201" s="36">
        <f t="shared" si="354"/>
        <v>88.736599999999996</v>
      </c>
      <c r="AC201" s="36">
        <f t="shared" si="354"/>
        <v>87.502899999999997</v>
      </c>
      <c r="AD201" s="36">
        <f t="shared" si="354"/>
        <v>86.167900000000003</v>
      </c>
      <c r="AE201" s="36">
        <f t="shared" si="354"/>
        <v>84.730400000000003</v>
      </c>
      <c r="AF201" s="36">
        <f t="shared" si="354"/>
        <v>83.191100000000006</v>
      </c>
      <c r="AG201" s="36">
        <f t="shared" si="354"/>
        <v>81.552300000000002</v>
      </c>
      <c r="AH201" s="36">
        <f t="shared" si="354"/>
        <v>79.818399999999997</v>
      </c>
      <c r="AI201" s="36">
        <f t="shared" si="354"/>
        <v>77.995999999999995</v>
      </c>
      <c r="AJ201" s="36">
        <f t="shared" si="354"/>
        <v>76.093500000000006</v>
      </c>
      <c r="AK201" s="36">
        <f t="shared" si="354"/>
        <v>74.121899999999997</v>
      </c>
      <c r="AL201" s="36">
        <f t="shared" si="354"/>
        <v>72.093800000000002</v>
      </c>
      <c r="AM201" s="36">
        <f t="shared" si="354"/>
        <v>70.023600000000002</v>
      </c>
      <c r="AN201" s="36">
        <f t="shared" si="354"/>
        <v>67.926900000000003</v>
      </c>
      <c r="AO201" s="36">
        <f t="shared" si="354"/>
        <v>65.820099999999996</v>
      </c>
      <c r="AP201" s="36">
        <f t="shared" si="354"/>
        <v>0</v>
      </c>
    </row>
    <row r="202" spans="2:49">
      <c r="C202" s="275" t="s">
        <v>398</v>
      </c>
      <c r="D202" s="276">
        <f ca="1">RAND()*100</f>
        <v>77.065126404400758</v>
      </c>
      <c r="E202" s="276">
        <f t="shared" ref="E202:AP202" ca="1" si="355">RAND()*100</f>
        <v>50.065237489040705</v>
      </c>
      <c r="F202" s="276">
        <f t="shared" ca="1" si="355"/>
        <v>27.99639342553839</v>
      </c>
      <c r="G202" s="276">
        <f t="shared" ca="1" si="355"/>
        <v>68.207047471120219</v>
      </c>
      <c r="H202" s="276">
        <f t="shared" ca="1" si="355"/>
        <v>63.972257992013517</v>
      </c>
      <c r="I202" s="276">
        <f t="shared" ca="1" si="355"/>
        <v>52.753351195270213</v>
      </c>
      <c r="J202" s="276">
        <f t="shared" ca="1" si="355"/>
        <v>61.768570814052083</v>
      </c>
      <c r="K202" s="276">
        <f t="shared" ca="1" si="355"/>
        <v>29.575663443260403</v>
      </c>
      <c r="L202" s="276">
        <f t="shared" ca="1" si="355"/>
        <v>12.396168919798045</v>
      </c>
      <c r="M202" s="276">
        <f t="shared" ca="1" si="355"/>
        <v>43.126895955686528</v>
      </c>
      <c r="N202" s="276">
        <f t="shared" ca="1" si="355"/>
        <v>33.433917787899425</v>
      </c>
      <c r="O202" s="276">
        <f t="shared" ca="1" si="355"/>
        <v>15.394763681769296</v>
      </c>
      <c r="P202" s="276">
        <f t="shared" ca="1" si="355"/>
        <v>54.408600562293032</v>
      </c>
      <c r="Q202" s="276">
        <f t="shared" ca="1" si="355"/>
        <v>69.517664358033997</v>
      </c>
      <c r="R202" s="276">
        <f t="shared" ca="1" si="355"/>
        <v>95.999194842144789</v>
      </c>
      <c r="S202" s="276">
        <f t="shared" ca="1" si="355"/>
        <v>68.999704750948908</v>
      </c>
      <c r="T202" s="276">
        <f t="shared" ca="1" si="355"/>
        <v>76.819657902026179</v>
      </c>
      <c r="U202" s="276">
        <f t="shared" ca="1" si="355"/>
        <v>49.029250230458224</v>
      </c>
      <c r="V202" s="276">
        <f t="shared" ca="1" si="355"/>
        <v>78.353600038466382</v>
      </c>
      <c r="W202" s="276">
        <f t="shared" ca="1" si="355"/>
        <v>4.4415436241321498</v>
      </c>
      <c r="X202" s="276">
        <f t="shared" ca="1" si="355"/>
        <v>75.338681167076814</v>
      </c>
      <c r="Y202" s="276">
        <f t="shared" ca="1" si="355"/>
        <v>18.907241131001516</v>
      </c>
      <c r="Z202" s="276">
        <f t="shared" ca="1" si="355"/>
        <v>42.991728440501099</v>
      </c>
      <c r="AA202" s="276">
        <f t="shared" ca="1" si="355"/>
        <v>90.242667352026558</v>
      </c>
      <c r="AB202" s="276">
        <f t="shared" ca="1" si="355"/>
        <v>33.23826148191398</v>
      </c>
      <c r="AC202" s="276">
        <f t="shared" ca="1" si="355"/>
        <v>7.1676875537421081</v>
      </c>
      <c r="AD202" s="276">
        <f t="shared" ca="1" si="355"/>
        <v>10.663619343042496</v>
      </c>
      <c r="AE202" s="276">
        <f t="shared" ca="1" si="355"/>
        <v>32.430279531726271</v>
      </c>
      <c r="AF202" s="276">
        <f t="shared" ca="1" si="355"/>
        <v>83.07642713468087</v>
      </c>
      <c r="AG202" s="276">
        <f t="shared" ca="1" si="355"/>
        <v>49.157889280312098</v>
      </c>
      <c r="AH202" s="276">
        <f t="shared" ca="1" si="355"/>
        <v>12.890843317212974</v>
      </c>
      <c r="AI202" s="276">
        <f t="shared" ca="1" si="355"/>
        <v>34.598594561501336</v>
      </c>
      <c r="AJ202" s="276">
        <f t="shared" ca="1" si="355"/>
        <v>26.171108445660952</v>
      </c>
      <c r="AK202" s="276">
        <f t="shared" ca="1" si="355"/>
        <v>13.955558822362146</v>
      </c>
      <c r="AL202" s="276">
        <f t="shared" ca="1" si="355"/>
        <v>79.823370126033709</v>
      </c>
      <c r="AM202" s="276">
        <f t="shared" ca="1" si="355"/>
        <v>56.01507258691818</v>
      </c>
      <c r="AN202" s="276">
        <f t="shared" ca="1" si="355"/>
        <v>56.572456791892634</v>
      </c>
      <c r="AO202" s="276">
        <f t="shared" ca="1" si="355"/>
        <v>11.316864534773019</v>
      </c>
      <c r="AP202" s="276">
        <f t="shared" ca="1" si="355"/>
        <v>81.914317647668597</v>
      </c>
    </row>
    <row r="203" spans="2:49">
      <c r="D203" t="str">
        <f ca="1">IF(OR(C203="RIP",C203="***"),"***",IF((D202-D201)&gt;0,"RIP","ALIVE"))</f>
        <v>ALIVE</v>
      </c>
      <c r="E203" t="str">
        <f t="shared" ref="E203" ca="1" si="356">IF(OR(D203="RIP",D203="***"),"***",IF((E202-E201)&gt;0,"RIP","ALIVE"))</f>
        <v>ALIVE</v>
      </c>
      <c r="F203" t="str">
        <f t="shared" ref="F203" ca="1" si="357">IF(OR(E203="RIP",E203="***"),"***",IF((F202-F201)&gt;0,"RIP","ALIVE"))</f>
        <v>ALIVE</v>
      </c>
      <c r="G203" t="str">
        <f t="shared" ref="G203" ca="1" si="358">IF(OR(F203="RIP",F203="***"),"***",IF((G202-G201)&gt;0,"RIP","ALIVE"))</f>
        <v>ALIVE</v>
      </c>
      <c r="H203" t="str">
        <f t="shared" ref="H203" ca="1" si="359">IF(OR(G203="RIP",G203="***"),"***",IF((H202-H201)&gt;0,"RIP","ALIVE"))</f>
        <v>ALIVE</v>
      </c>
      <c r="I203" t="str">
        <f t="shared" ref="I203" ca="1" si="360">IF(OR(H203="RIP",H203="***"),"***",IF((I202-I201)&gt;0,"RIP","ALIVE"))</f>
        <v>ALIVE</v>
      </c>
      <c r="J203" t="str">
        <f t="shared" ref="J203" ca="1" si="361">IF(OR(I203="RIP",I203="***"),"***",IF((J202-J201)&gt;0,"RIP","ALIVE"))</f>
        <v>ALIVE</v>
      </c>
      <c r="K203" t="str">
        <f t="shared" ref="K203" ca="1" si="362">IF(OR(J203="RIP",J203="***"),"***",IF((K202-K201)&gt;0,"RIP","ALIVE"))</f>
        <v>ALIVE</v>
      </c>
      <c r="L203" t="str">
        <f t="shared" ref="L203" ca="1" si="363">IF(OR(K203="RIP",K203="***"),"***",IF((L202-L201)&gt;0,"RIP","ALIVE"))</f>
        <v>ALIVE</v>
      </c>
      <c r="M203" t="str">
        <f t="shared" ref="M203" ca="1" si="364">IF(OR(L203="RIP",L203="***"),"***",IF((M202-M201)&gt;0,"RIP","ALIVE"))</f>
        <v>ALIVE</v>
      </c>
      <c r="N203" t="str">
        <f t="shared" ref="N203" ca="1" si="365">IF(OR(M203="RIP",M203="***"),"***",IF((N202-N201)&gt;0,"RIP","ALIVE"))</f>
        <v>ALIVE</v>
      </c>
      <c r="O203" t="str">
        <f t="shared" ref="O203" ca="1" si="366">IF(OR(N203="RIP",N203="***"),"***",IF((O202-O201)&gt;0,"RIP","ALIVE"))</f>
        <v>ALIVE</v>
      </c>
      <c r="P203" t="str">
        <f t="shared" ref="P203" ca="1" si="367">IF(OR(O203="RIP",O203="***"),"***",IF((P202-P201)&gt;0,"RIP","ALIVE"))</f>
        <v>ALIVE</v>
      </c>
      <c r="Q203" t="str">
        <f t="shared" ref="Q203" ca="1" si="368">IF(OR(P203="RIP",P203="***"),"***",IF((Q202-Q201)&gt;0,"RIP","ALIVE"))</f>
        <v>ALIVE</v>
      </c>
      <c r="R203" t="str">
        <f t="shared" ref="R203" ca="1" si="369">IF(OR(Q203="RIP",Q203="***"),"***",IF((R202-R201)&gt;0,"RIP","ALIVE"))</f>
        <v>RIP</v>
      </c>
      <c r="S203" t="str">
        <f t="shared" ref="S203" ca="1" si="370">IF(OR(R203="RIP",R203="***"),"***",IF((S202-S201)&gt;0,"RIP","ALIVE"))</f>
        <v>***</v>
      </c>
      <c r="T203" t="str">
        <f t="shared" ref="T203" ca="1" si="371">IF(OR(S203="RIP",S203="***"),"***",IF((T202-T201)&gt;0,"RIP","ALIVE"))</f>
        <v>***</v>
      </c>
      <c r="U203" t="str">
        <f t="shared" ref="U203" ca="1" si="372">IF(OR(T203="RIP",T203="***"),"***",IF((U202-U201)&gt;0,"RIP","ALIVE"))</f>
        <v>***</v>
      </c>
      <c r="V203" t="str">
        <f t="shared" ref="V203" ca="1" si="373">IF(OR(U203="RIP",U203="***"),"***",IF((V202-V201)&gt;0,"RIP","ALIVE"))</f>
        <v>***</v>
      </c>
      <c r="W203" t="str">
        <f t="shared" ref="W203" ca="1" si="374">IF(OR(V203="RIP",V203="***"),"***",IF((W202-W201)&gt;0,"RIP","ALIVE"))</f>
        <v>***</v>
      </c>
      <c r="X203" t="str">
        <f t="shared" ref="X203" ca="1" si="375">IF(OR(W203="RIP",W203="***"),"***",IF((X202-X201)&gt;0,"RIP","ALIVE"))</f>
        <v>***</v>
      </c>
      <c r="Y203" t="str">
        <f t="shared" ref="Y203" ca="1" si="376">IF(OR(X203="RIP",X203="***"),"***",IF((Y202-Y201)&gt;0,"RIP","ALIVE"))</f>
        <v>***</v>
      </c>
      <c r="Z203" t="str">
        <f t="shared" ref="Z203" ca="1" si="377">IF(OR(Y203="RIP",Y203="***"),"***",IF((Z202-Z201)&gt;0,"RIP","ALIVE"))</f>
        <v>***</v>
      </c>
      <c r="AA203" t="str">
        <f t="shared" ref="AA203" ca="1" si="378">IF(OR(Z203="RIP",Z203="***"),"***",IF((AA202-AA201)&gt;0,"RIP","ALIVE"))</f>
        <v>***</v>
      </c>
      <c r="AB203" t="str">
        <f t="shared" ref="AB203" ca="1" si="379">IF(OR(AA203="RIP",AA203="***"),"***",IF((AB202-AB201)&gt;0,"RIP","ALIVE"))</f>
        <v>***</v>
      </c>
      <c r="AC203" t="str">
        <f t="shared" ref="AC203" ca="1" si="380">IF(OR(AB203="RIP",AB203="***"),"***",IF((AC202-AC201)&gt;0,"RIP","ALIVE"))</f>
        <v>***</v>
      </c>
      <c r="AD203" t="str">
        <f t="shared" ref="AD203" ca="1" si="381">IF(OR(AC203="RIP",AC203="***"),"***",IF((AD202-AD201)&gt;0,"RIP","ALIVE"))</f>
        <v>***</v>
      </c>
      <c r="AE203" t="str">
        <f t="shared" ref="AE203" ca="1" si="382">IF(OR(AD203="RIP",AD203="***"),"***",IF((AE202-AE201)&gt;0,"RIP","ALIVE"))</f>
        <v>***</v>
      </c>
      <c r="AF203" t="str">
        <f t="shared" ref="AF203" ca="1" si="383">IF(OR(AE203="RIP",AE203="***"),"***",IF((AF202-AF201)&gt;0,"RIP","ALIVE"))</f>
        <v>***</v>
      </c>
      <c r="AG203" t="str">
        <f t="shared" ref="AG203" ca="1" si="384">IF(OR(AF203="RIP",AF203="***"),"***",IF((AG202-AG201)&gt;0,"RIP","ALIVE"))</f>
        <v>***</v>
      </c>
      <c r="AH203" t="str">
        <f t="shared" ref="AH203" ca="1" si="385">IF(OR(AG203="RIP",AG203="***"),"***",IF((AH202-AH201)&gt;0,"RIP","ALIVE"))</f>
        <v>***</v>
      </c>
      <c r="AI203" t="str">
        <f t="shared" ref="AI203" ca="1" si="386">IF(OR(AH203="RIP",AH203="***"),"***",IF((AI202-AI201)&gt;0,"RIP","ALIVE"))</f>
        <v>***</v>
      </c>
      <c r="AJ203" t="str">
        <f t="shared" ref="AJ203" ca="1" si="387">IF(OR(AI203="RIP",AI203="***"),"***",IF((AJ202-AJ201)&gt;0,"RIP","ALIVE"))</f>
        <v>***</v>
      </c>
      <c r="AK203" t="str">
        <f t="shared" ref="AK203" ca="1" si="388">IF(OR(AJ203="RIP",AJ203="***"),"***",IF((AK202-AK201)&gt;0,"RIP","ALIVE"))</f>
        <v>***</v>
      </c>
      <c r="AL203" t="str">
        <f t="shared" ref="AL203" ca="1" si="389">IF(OR(AK203="RIP",AK203="***"),"***",IF((AL202-AL201)&gt;0,"RIP","ALIVE"))</f>
        <v>***</v>
      </c>
      <c r="AM203" t="str">
        <f t="shared" ref="AM203" ca="1" si="390">IF(OR(AL203="RIP",AL203="***"),"***",IF((AM202-AM201)&gt;0,"RIP","ALIVE"))</f>
        <v>***</v>
      </c>
      <c r="AN203" t="str">
        <f t="shared" ref="AN203" ca="1" si="391">IF(OR(AM203="RIP",AM203="***"),"***",IF((AN202-AN201)&gt;0,"RIP","ALIVE"))</f>
        <v>***</v>
      </c>
      <c r="AO203" t="str">
        <f t="shared" ref="AO203" ca="1" si="392">IF(OR(AN203="RIP",AN203="***"),"***",IF((AO202-AO201)&gt;0,"RIP","ALIVE"))</f>
        <v>***</v>
      </c>
      <c r="AP203" t="str">
        <f t="shared" ref="AP203" ca="1" si="393">IF(OR(AO203="RIP",AO203="***"),"***",IF((AP202-AP201)&gt;0,"RIP","ALIVE"))</f>
        <v>***</v>
      </c>
      <c r="AQ203" t="str">
        <f t="shared" ref="AQ203" ca="1" si="394">IF(OR(AP203="RIP",AP203="***"),"***",IF((AQ202-AQ201)&gt;0,"RIP","ALIVE"))</f>
        <v>***</v>
      </c>
      <c r="AR203" t="str">
        <f t="shared" ref="AR203" ca="1" si="395">IF(OR(AQ203="RIP",AQ203="***"),"***",IF((AR202-AR201)&gt;0,"RIP","ALIVE"))</f>
        <v>***</v>
      </c>
      <c r="AS203" t="str">
        <f t="shared" ref="AS203" ca="1" si="396">IF(OR(AR203="RIP",AR203="***"),"***",IF((AS202-AS201)&gt;0,"RIP","ALIVE"))</f>
        <v>***</v>
      </c>
      <c r="AT203" t="str">
        <f t="shared" ref="AT203" ca="1" si="397">IF(OR(AS203="RIP",AS203="***"),"***",IF((AT202-AT201)&gt;0,"RIP","ALIVE"))</f>
        <v>***</v>
      </c>
      <c r="AU203" t="str">
        <f t="shared" ref="AU203" ca="1" si="398">IF(OR(AT203="RIP",AT203="***"),"***",IF((AU202-AU201)&gt;0,"RIP","ALIVE"))</f>
        <v>***</v>
      </c>
      <c r="AV203" t="str">
        <f t="shared" ref="AV203" ca="1" si="399">IF(OR(AU203="RIP",AU203="***"),"***",IF((AV202-AV201)&gt;0,"RIP","ALIVE"))</f>
        <v>***</v>
      </c>
      <c r="AW203" t="str">
        <f t="shared" ref="AW203" ca="1" si="400">IF(OR(AV203="RIP",AV203="***"),"***",IF((AW202-AW201)&gt;0,"RIP","ALIVE"))</f>
        <v>***</v>
      </c>
    </row>
    <row r="206" spans="2:49">
      <c r="B206">
        <v>63</v>
      </c>
      <c r="C206" t="s">
        <v>396</v>
      </c>
      <c r="D206" s="75">
        <f ca="1">COUNTIF(D212:AW212,"ALIVE")</f>
        <v>27</v>
      </c>
    </row>
    <row r="207" spans="2:49">
      <c r="C207" s="75" t="s">
        <v>349</v>
      </c>
      <c r="D207" s="273">
        <v>63</v>
      </c>
      <c r="E207" s="201">
        <f>D207+1</f>
        <v>64</v>
      </c>
      <c r="F207" s="201">
        <f t="shared" ref="F207:P207" si="401">E207+1</f>
        <v>65</v>
      </c>
      <c r="G207" s="201">
        <f t="shared" si="401"/>
        <v>66</v>
      </c>
      <c r="H207" s="201">
        <f t="shared" si="401"/>
        <v>67</v>
      </c>
      <c r="I207" s="201">
        <f t="shared" si="401"/>
        <v>68</v>
      </c>
      <c r="J207" s="201">
        <f t="shared" si="401"/>
        <v>69</v>
      </c>
      <c r="K207" s="201">
        <f t="shared" si="401"/>
        <v>70</v>
      </c>
      <c r="L207" s="201">
        <f t="shared" si="401"/>
        <v>71</v>
      </c>
      <c r="M207" s="201">
        <f t="shared" si="401"/>
        <v>72</v>
      </c>
      <c r="N207" s="201">
        <f t="shared" si="401"/>
        <v>73</v>
      </c>
      <c r="O207" s="201">
        <f t="shared" si="401"/>
        <v>74</v>
      </c>
      <c r="P207" s="201">
        <f t="shared" si="401"/>
        <v>75</v>
      </c>
      <c r="Q207" s="201">
        <f>P207+1</f>
        <v>76</v>
      </c>
      <c r="R207" s="201">
        <f t="shared" ref="R207:Y207" si="402">Q207+1</f>
        <v>77</v>
      </c>
      <c r="S207" s="201">
        <f t="shared" si="402"/>
        <v>78</v>
      </c>
      <c r="T207" s="201">
        <f t="shared" si="402"/>
        <v>79</v>
      </c>
      <c r="U207" s="201">
        <f t="shared" si="402"/>
        <v>80</v>
      </c>
      <c r="V207" s="201">
        <f t="shared" si="402"/>
        <v>81</v>
      </c>
      <c r="W207" s="201">
        <f t="shared" si="402"/>
        <v>82</v>
      </c>
      <c r="X207" s="201">
        <f t="shared" si="402"/>
        <v>83</v>
      </c>
      <c r="Y207" s="201">
        <f t="shared" si="402"/>
        <v>84</v>
      </c>
      <c r="Z207" s="201">
        <f>Y207+1</f>
        <v>85</v>
      </c>
      <c r="AA207" s="201">
        <f t="shared" ref="AA207:AF207" si="403">Z207+1</f>
        <v>86</v>
      </c>
      <c r="AB207" s="201">
        <f t="shared" si="403"/>
        <v>87</v>
      </c>
      <c r="AC207" s="201">
        <f t="shared" si="403"/>
        <v>88</v>
      </c>
      <c r="AD207" s="201">
        <f t="shared" si="403"/>
        <v>89</v>
      </c>
      <c r="AE207" s="201">
        <f t="shared" si="403"/>
        <v>90</v>
      </c>
      <c r="AF207" s="201">
        <f t="shared" si="403"/>
        <v>91</v>
      </c>
      <c r="AG207" s="201">
        <f>AF207+1</f>
        <v>92</v>
      </c>
      <c r="AH207" s="201">
        <f t="shared" ref="AH207:AO207" si="404">AG207+1</f>
        <v>93</v>
      </c>
      <c r="AI207" s="201">
        <f t="shared" si="404"/>
        <v>94</v>
      </c>
      <c r="AJ207" s="201">
        <f t="shared" si="404"/>
        <v>95</v>
      </c>
      <c r="AK207" s="201">
        <f t="shared" si="404"/>
        <v>96</v>
      </c>
      <c r="AL207" s="201">
        <f t="shared" si="404"/>
        <v>97</v>
      </c>
      <c r="AM207" s="201">
        <f t="shared" si="404"/>
        <v>98</v>
      </c>
      <c r="AN207" s="201">
        <f t="shared" si="404"/>
        <v>99</v>
      </c>
      <c r="AO207" s="201">
        <f t="shared" si="404"/>
        <v>100</v>
      </c>
    </row>
    <row r="208" spans="2:49">
      <c r="D208" s="274">
        <v>1.3110999999999999E-2</v>
      </c>
      <c r="E208" s="274">
        <v>1.4168E-2</v>
      </c>
      <c r="F208" s="274">
        <v>1.5401E-2</v>
      </c>
      <c r="G208" s="274">
        <v>1.6802999999999998E-2</v>
      </c>
      <c r="H208" s="274">
        <v>1.8307E-2</v>
      </c>
      <c r="I208" s="274">
        <v>1.9869000000000001E-2</v>
      </c>
      <c r="J208" s="274">
        <v>2.1492000000000001E-2</v>
      </c>
      <c r="K208" s="274">
        <v>2.3324000000000001E-2</v>
      </c>
      <c r="L208" s="274">
        <v>2.5412000000000001E-2</v>
      </c>
      <c r="M208" s="274">
        <v>2.7737999999999999E-2</v>
      </c>
      <c r="N208" s="274">
        <v>3.0594E-2</v>
      </c>
      <c r="O208" s="274">
        <v>3.3673000000000002E-2</v>
      </c>
      <c r="P208" s="274">
        <v>3.6860999999999998E-2</v>
      </c>
      <c r="Q208" s="274">
        <v>4.0411999999999997E-2</v>
      </c>
      <c r="R208" s="274">
        <v>4.4643000000000002E-2</v>
      </c>
      <c r="S208" s="274">
        <v>4.9437000000000002E-2</v>
      </c>
      <c r="T208" s="274">
        <v>5.4566999999999997E-2</v>
      </c>
      <c r="U208" s="274">
        <v>6.0365000000000002E-2</v>
      </c>
      <c r="V208" s="274">
        <v>6.6623000000000002E-2</v>
      </c>
      <c r="W208" s="274">
        <v>7.3633000000000004E-2</v>
      </c>
      <c r="X208" s="274">
        <v>8.1420999999999993E-2</v>
      </c>
      <c r="Y208" s="274">
        <v>9.0897000000000006E-2</v>
      </c>
      <c r="Z208" s="274">
        <v>0.101288</v>
      </c>
      <c r="AA208" s="274">
        <v>0.112634</v>
      </c>
      <c r="AB208" s="274">
        <v>0.124971</v>
      </c>
      <c r="AC208" s="274">
        <v>0.138321</v>
      </c>
      <c r="AD208" s="274">
        <v>0.152696</v>
      </c>
      <c r="AE208" s="274">
        <v>0.16808899999999999</v>
      </c>
      <c r="AF208" s="274">
        <v>0.184477</v>
      </c>
      <c r="AG208" s="274">
        <v>0.201816</v>
      </c>
      <c r="AH208" s="274">
        <v>0.22004000000000001</v>
      </c>
      <c r="AI208" s="274">
        <v>0.239065</v>
      </c>
      <c r="AJ208" s="274">
        <v>0.25878099999999998</v>
      </c>
      <c r="AK208" s="274">
        <v>0.27906199999999998</v>
      </c>
      <c r="AL208" s="274">
        <v>0.29976399999999997</v>
      </c>
      <c r="AM208" s="274">
        <v>0.32073099999999999</v>
      </c>
      <c r="AN208" s="274">
        <v>0.34179900000000002</v>
      </c>
      <c r="AO208" s="274">
        <v>1</v>
      </c>
    </row>
    <row r="209" spans="2:49">
      <c r="C209" t="s">
        <v>397</v>
      </c>
      <c r="D209" s="36">
        <f>D208*100</f>
        <v>1.3110999999999999</v>
      </c>
      <c r="E209" s="36">
        <f t="shared" ref="E209:AO209" si="405">E208*100</f>
        <v>1.4168000000000001</v>
      </c>
      <c r="F209" s="36">
        <f t="shared" si="405"/>
        <v>1.5401</v>
      </c>
      <c r="G209" s="36">
        <f t="shared" si="405"/>
        <v>1.6802999999999999</v>
      </c>
      <c r="H209" s="36">
        <f t="shared" si="405"/>
        <v>1.8307</v>
      </c>
      <c r="I209" s="36">
        <f t="shared" si="405"/>
        <v>1.9869000000000001</v>
      </c>
      <c r="J209" s="36">
        <f t="shared" si="405"/>
        <v>2.1492</v>
      </c>
      <c r="K209" s="36">
        <f t="shared" si="405"/>
        <v>2.3324000000000003</v>
      </c>
      <c r="L209" s="36">
        <f t="shared" si="405"/>
        <v>2.5411999999999999</v>
      </c>
      <c r="M209" s="36">
        <f t="shared" si="405"/>
        <v>2.7738</v>
      </c>
      <c r="N209" s="36">
        <f t="shared" si="405"/>
        <v>3.0594000000000001</v>
      </c>
      <c r="O209" s="36">
        <f t="shared" si="405"/>
        <v>3.3673000000000002</v>
      </c>
      <c r="P209" s="36">
        <f t="shared" si="405"/>
        <v>3.6860999999999997</v>
      </c>
      <c r="Q209" s="36">
        <f t="shared" si="405"/>
        <v>4.0411999999999999</v>
      </c>
      <c r="R209" s="36">
        <f t="shared" si="405"/>
        <v>4.4643000000000006</v>
      </c>
      <c r="S209" s="36">
        <f t="shared" si="405"/>
        <v>4.9436999999999998</v>
      </c>
      <c r="T209" s="36">
        <f t="shared" si="405"/>
        <v>5.4566999999999997</v>
      </c>
      <c r="U209" s="36">
        <f t="shared" si="405"/>
        <v>6.0365000000000002</v>
      </c>
      <c r="V209" s="36">
        <f t="shared" si="405"/>
        <v>6.6623000000000001</v>
      </c>
      <c r="W209" s="36">
        <f t="shared" si="405"/>
        <v>7.3633000000000006</v>
      </c>
      <c r="X209" s="36">
        <f t="shared" si="405"/>
        <v>8.1420999999999992</v>
      </c>
      <c r="Y209" s="36">
        <f t="shared" si="405"/>
        <v>9.0897000000000006</v>
      </c>
      <c r="Z209" s="36">
        <f t="shared" si="405"/>
        <v>10.1288</v>
      </c>
      <c r="AA209" s="36">
        <f t="shared" si="405"/>
        <v>11.263399999999999</v>
      </c>
      <c r="AB209" s="36">
        <f t="shared" si="405"/>
        <v>12.4971</v>
      </c>
      <c r="AC209" s="36">
        <f t="shared" si="405"/>
        <v>13.832100000000001</v>
      </c>
      <c r="AD209" s="36">
        <f t="shared" si="405"/>
        <v>15.269600000000001</v>
      </c>
      <c r="AE209" s="36">
        <f t="shared" si="405"/>
        <v>16.808899999999998</v>
      </c>
      <c r="AF209" s="36">
        <f t="shared" si="405"/>
        <v>18.447700000000001</v>
      </c>
      <c r="AG209" s="36">
        <f t="shared" si="405"/>
        <v>20.1816</v>
      </c>
      <c r="AH209" s="36">
        <f t="shared" si="405"/>
        <v>22.004000000000001</v>
      </c>
      <c r="AI209" s="36">
        <f t="shared" si="405"/>
        <v>23.906500000000001</v>
      </c>
      <c r="AJ209" s="36">
        <f t="shared" si="405"/>
        <v>25.8781</v>
      </c>
      <c r="AK209" s="36">
        <f t="shared" si="405"/>
        <v>27.906199999999998</v>
      </c>
      <c r="AL209" s="36">
        <f t="shared" si="405"/>
        <v>29.976399999999998</v>
      </c>
      <c r="AM209" s="36">
        <f t="shared" si="405"/>
        <v>32.073099999999997</v>
      </c>
      <c r="AN209" s="36">
        <f t="shared" si="405"/>
        <v>34.179900000000004</v>
      </c>
      <c r="AO209" s="36">
        <f t="shared" si="405"/>
        <v>100</v>
      </c>
    </row>
    <row r="210" spans="2:49">
      <c r="D210" s="36">
        <f>100-D209</f>
        <v>98.688900000000004</v>
      </c>
      <c r="E210" s="36">
        <f t="shared" ref="E210:AO210" si="406">100-E209</f>
        <v>98.583200000000005</v>
      </c>
      <c r="F210" s="36">
        <f t="shared" si="406"/>
        <v>98.459900000000005</v>
      </c>
      <c r="G210" s="36">
        <f t="shared" si="406"/>
        <v>98.319699999999997</v>
      </c>
      <c r="H210" s="36">
        <f t="shared" si="406"/>
        <v>98.169300000000007</v>
      </c>
      <c r="I210" s="36">
        <f t="shared" si="406"/>
        <v>98.013099999999994</v>
      </c>
      <c r="J210" s="36">
        <f t="shared" si="406"/>
        <v>97.850800000000007</v>
      </c>
      <c r="K210" s="36">
        <f t="shared" si="406"/>
        <v>97.667599999999993</v>
      </c>
      <c r="L210" s="36">
        <f t="shared" si="406"/>
        <v>97.458799999999997</v>
      </c>
      <c r="M210" s="36">
        <f t="shared" si="406"/>
        <v>97.226200000000006</v>
      </c>
      <c r="N210" s="36">
        <f t="shared" si="406"/>
        <v>96.940600000000003</v>
      </c>
      <c r="O210" s="36">
        <f t="shared" si="406"/>
        <v>96.6327</v>
      </c>
      <c r="P210" s="36">
        <f t="shared" si="406"/>
        <v>96.313900000000004</v>
      </c>
      <c r="Q210" s="36">
        <f t="shared" si="406"/>
        <v>95.958799999999997</v>
      </c>
      <c r="R210" s="36">
        <f t="shared" si="406"/>
        <v>95.535700000000006</v>
      </c>
      <c r="S210" s="36">
        <f t="shared" si="406"/>
        <v>95.056299999999993</v>
      </c>
      <c r="T210" s="36">
        <f t="shared" si="406"/>
        <v>94.543300000000002</v>
      </c>
      <c r="U210" s="36">
        <f t="shared" si="406"/>
        <v>93.963499999999996</v>
      </c>
      <c r="V210" s="36">
        <f t="shared" si="406"/>
        <v>93.337699999999998</v>
      </c>
      <c r="W210" s="36">
        <f t="shared" si="406"/>
        <v>92.636700000000005</v>
      </c>
      <c r="X210" s="36">
        <f t="shared" si="406"/>
        <v>91.857900000000001</v>
      </c>
      <c r="Y210" s="36">
        <f t="shared" si="406"/>
        <v>90.910300000000007</v>
      </c>
      <c r="Z210" s="36">
        <f t="shared" si="406"/>
        <v>89.871200000000002</v>
      </c>
      <c r="AA210" s="36">
        <f t="shared" si="406"/>
        <v>88.736599999999996</v>
      </c>
      <c r="AB210" s="36">
        <f t="shared" si="406"/>
        <v>87.502899999999997</v>
      </c>
      <c r="AC210" s="36">
        <f t="shared" si="406"/>
        <v>86.167900000000003</v>
      </c>
      <c r="AD210" s="36">
        <f t="shared" si="406"/>
        <v>84.730400000000003</v>
      </c>
      <c r="AE210" s="36">
        <f t="shared" si="406"/>
        <v>83.191100000000006</v>
      </c>
      <c r="AF210" s="36">
        <f t="shared" si="406"/>
        <v>81.552300000000002</v>
      </c>
      <c r="AG210" s="36">
        <f t="shared" si="406"/>
        <v>79.818399999999997</v>
      </c>
      <c r="AH210" s="36">
        <f t="shared" si="406"/>
        <v>77.995999999999995</v>
      </c>
      <c r="AI210" s="36">
        <f t="shared" si="406"/>
        <v>76.093500000000006</v>
      </c>
      <c r="AJ210" s="36">
        <f t="shared" si="406"/>
        <v>74.121899999999997</v>
      </c>
      <c r="AK210" s="36">
        <f t="shared" si="406"/>
        <v>72.093800000000002</v>
      </c>
      <c r="AL210" s="36">
        <f t="shared" si="406"/>
        <v>70.023600000000002</v>
      </c>
      <c r="AM210" s="36">
        <f t="shared" si="406"/>
        <v>67.926900000000003</v>
      </c>
      <c r="AN210" s="36">
        <f t="shared" si="406"/>
        <v>65.820099999999996</v>
      </c>
      <c r="AO210" s="36">
        <f t="shared" si="406"/>
        <v>0</v>
      </c>
    </row>
    <row r="211" spans="2:49">
      <c r="C211" s="275" t="s">
        <v>398</v>
      </c>
      <c r="D211" s="276">
        <f ca="1">RAND()*100</f>
        <v>61.838823799805454</v>
      </c>
      <c r="E211" s="276">
        <f t="shared" ref="E211:AO211" ca="1" si="407">RAND()*100</f>
        <v>96.681205237215224</v>
      </c>
      <c r="F211" s="276">
        <f t="shared" ca="1" si="407"/>
        <v>88.636898436924</v>
      </c>
      <c r="G211" s="276">
        <f t="shared" ca="1" si="407"/>
        <v>86.206345655941149</v>
      </c>
      <c r="H211" s="276">
        <f t="shared" ca="1" si="407"/>
        <v>29.789936701686017</v>
      </c>
      <c r="I211" s="276">
        <f t="shared" ca="1" si="407"/>
        <v>19.32804598634198</v>
      </c>
      <c r="J211" s="276">
        <f t="shared" ca="1" si="407"/>
        <v>80.415599003298482</v>
      </c>
      <c r="K211" s="276">
        <f t="shared" ca="1" si="407"/>
        <v>34.217893549866908</v>
      </c>
      <c r="L211" s="276">
        <f t="shared" ca="1" si="407"/>
        <v>8.5434649773077354</v>
      </c>
      <c r="M211" s="276">
        <f t="shared" ca="1" si="407"/>
        <v>54.851316183227539</v>
      </c>
      <c r="N211" s="276">
        <f t="shared" ca="1" si="407"/>
        <v>10.44176492917237</v>
      </c>
      <c r="O211" s="276">
        <f t="shared" ca="1" si="407"/>
        <v>65.044871722628912</v>
      </c>
      <c r="P211" s="276">
        <f t="shared" ca="1" si="407"/>
        <v>93.891438618125989</v>
      </c>
      <c r="Q211" s="276">
        <f t="shared" ca="1" si="407"/>
        <v>34.473278647428593</v>
      </c>
      <c r="R211" s="276">
        <f t="shared" ca="1" si="407"/>
        <v>42.461273265635747</v>
      </c>
      <c r="S211" s="276">
        <f t="shared" ca="1" si="407"/>
        <v>20.926813155743151</v>
      </c>
      <c r="T211" s="276">
        <f t="shared" ca="1" si="407"/>
        <v>42.974581478363049</v>
      </c>
      <c r="U211" s="276">
        <f t="shared" ca="1" si="407"/>
        <v>15.398876210858992</v>
      </c>
      <c r="V211" s="276">
        <f t="shared" ca="1" si="407"/>
        <v>42.872099831696566</v>
      </c>
      <c r="W211" s="276">
        <f t="shared" ca="1" si="407"/>
        <v>44.877439818734885</v>
      </c>
      <c r="X211" s="276">
        <f t="shared" ca="1" si="407"/>
        <v>66.424137767261641</v>
      </c>
      <c r="Y211" s="276">
        <f t="shared" ca="1" si="407"/>
        <v>79.662320843155783</v>
      </c>
      <c r="Z211" s="276">
        <f t="shared" ca="1" si="407"/>
        <v>25.532828611533098</v>
      </c>
      <c r="AA211" s="276">
        <f t="shared" ca="1" si="407"/>
        <v>36.497429961796648</v>
      </c>
      <c r="AB211" s="276">
        <f t="shared" ca="1" si="407"/>
        <v>36.944117486592788</v>
      </c>
      <c r="AC211" s="276">
        <f t="shared" ca="1" si="407"/>
        <v>7.1013277455637791</v>
      </c>
      <c r="AD211" s="276">
        <f t="shared" ca="1" si="407"/>
        <v>23.455951250374106</v>
      </c>
      <c r="AE211" s="276">
        <f t="shared" ca="1" si="407"/>
        <v>86.689198635119581</v>
      </c>
      <c r="AF211" s="276">
        <f t="shared" ca="1" si="407"/>
        <v>85.150082294922612</v>
      </c>
      <c r="AG211" s="276">
        <f t="shared" ca="1" si="407"/>
        <v>1.923055617628544</v>
      </c>
      <c r="AH211" s="276">
        <f t="shared" ca="1" si="407"/>
        <v>49.804510942822368</v>
      </c>
      <c r="AI211" s="276">
        <f t="shared" ca="1" si="407"/>
        <v>4.5455177535712483</v>
      </c>
      <c r="AJ211" s="276">
        <f t="shared" ca="1" si="407"/>
        <v>93.319913219543437</v>
      </c>
      <c r="AK211" s="276">
        <f t="shared" ca="1" si="407"/>
        <v>55.61736423461393</v>
      </c>
      <c r="AL211" s="276">
        <f t="shared" ca="1" si="407"/>
        <v>72.090864010521756</v>
      </c>
      <c r="AM211" s="276">
        <f t="shared" ca="1" si="407"/>
        <v>70.278047172852894</v>
      </c>
      <c r="AN211" s="276">
        <f t="shared" ca="1" si="407"/>
        <v>10.788222468733155</v>
      </c>
      <c r="AO211" s="276">
        <f t="shared" ca="1" si="407"/>
        <v>37.477769569845798</v>
      </c>
    </row>
    <row r="212" spans="2:49">
      <c r="D212" t="str">
        <f ca="1">IF(OR(C212="RIP",C212="***"),"***",IF((D211-D210)&gt;0,"RIP","ALIVE"))</f>
        <v>ALIVE</v>
      </c>
      <c r="E212" t="str">
        <f t="shared" ref="E212" ca="1" si="408">IF(OR(D212="RIP",D212="***"),"***",IF((E211-E210)&gt;0,"RIP","ALIVE"))</f>
        <v>ALIVE</v>
      </c>
      <c r="F212" t="str">
        <f t="shared" ref="F212" ca="1" si="409">IF(OR(E212="RIP",E212="***"),"***",IF((F211-F210)&gt;0,"RIP","ALIVE"))</f>
        <v>ALIVE</v>
      </c>
      <c r="G212" t="str">
        <f t="shared" ref="G212" ca="1" si="410">IF(OR(F212="RIP",F212="***"),"***",IF((G211-G210)&gt;0,"RIP","ALIVE"))</f>
        <v>ALIVE</v>
      </c>
      <c r="H212" t="str">
        <f t="shared" ref="H212" ca="1" si="411">IF(OR(G212="RIP",G212="***"),"***",IF((H211-H210)&gt;0,"RIP","ALIVE"))</f>
        <v>ALIVE</v>
      </c>
      <c r="I212" t="str">
        <f t="shared" ref="I212" ca="1" si="412">IF(OR(H212="RIP",H212="***"),"***",IF((I211-I210)&gt;0,"RIP","ALIVE"))</f>
        <v>ALIVE</v>
      </c>
      <c r="J212" t="str">
        <f t="shared" ref="J212" ca="1" si="413">IF(OR(I212="RIP",I212="***"),"***",IF((J211-J210)&gt;0,"RIP","ALIVE"))</f>
        <v>ALIVE</v>
      </c>
      <c r="K212" t="str">
        <f t="shared" ref="K212" ca="1" si="414">IF(OR(J212="RIP",J212="***"),"***",IF((K211-K210)&gt;0,"RIP","ALIVE"))</f>
        <v>ALIVE</v>
      </c>
      <c r="L212" t="str">
        <f t="shared" ref="L212" ca="1" si="415">IF(OR(K212="RIP",K212="***"),"***",IF((L211-L210)&gt;0,"RIP","ALIVE"))</f>
        <v>ALIVE</v>
      </c>
      <c r="M212" t="str">
        <f t="shared" ref="M212" ca="1" si="416">IF(OR(L212="RIP",L212="***"),"***",IF((M211-M210)&gt;0,"RIP","ALIVE"))</f>
        <v>ALIVE</v>
      </c>
      <c r="N212" t="str">
        <f t="shared" ref="N212" ca="1" si="417">IF(OR(M212="RIP",M212="***"),"***",IF((N211-N210)&gt;0,"RIP","ALIVE"))</f>
        <v>ALIVE</v>
      </c>
      <c r="O212" t="str">
        <f t="shared" ref="O212" ca="1" si="418">IF(OR(N212="RIP",N212="***"),"***",IF((O211-O210)&gt;0,"RIP","ALIVE"))</f>
        <v>ALIVE</v>
      </c>
      <c r="P212" t="str">
        <f t="shared" ref="P212" ca="1" si="419">IF(OR(O212="RIP",O212="***"),"***",IF((P211-P210)&gt;0,"RIP","ALIVE"))</f>
        <v>ALIVE</v>
      </c>
      <c r="Q212" t="str">
        <f t="shared" ref="Q212" ca="1" si="420">IF(OR(P212="RIP",P212="***"),"***",IF((Q211-Q210)&gt;0,"RIP","ALIVE"))</f>
        <v>ALIVE</v>
      </c>
      <c r="R212" t="str">
        <f t="shared" ref="R212" ca="1" si="421">IF(OR(Q212="RIP",Q212="***"),"***",IF((R211-R210)&gt;0,"RIP","ALIVE"))</f>
        <v>ALIVE</v>
      </c>
      <c r="S212" t="str">
        <f t="shared" ref="S212" ca="1" si="422">IF(OR(R212="RIP",R212="***"),"***",IF((S211-S210)&gt;0,"RIP","ALIVE"))</f>
        <v>ALIVE</v>
      </c>
      <c r="T212" t="str">
        <f t="shared" ref="T212" ca="1" si="423">IF(OR(S212="RIP",S212="***"),"***",IF((T211-T210)&gt;0,"RIP","ALIVE"))</f>
        <v>ALIVE</v>
      </c>
      <c r="U212" t="str">
        <f t="shared" ref="U212" ca="1" si="424">IF(OR(T212="RIP",T212="***"),"***",IF((U211-U210)&gt;0,"RIP","ALIVE"))</f>
        <v>ALIVE</v>
      </c>
      <c r="V212" t="str">
        <f t="shared" ref="V212" ca="1" si="425">IF(OR(U212="RIP",U212="***"),"***",IF((V211-V210)&gt;0,"RIP","ALIVE"))</f>
        <v>ALIVE</v>
      </c>
      <c r="W212" t="str">
        <f t="shared" ref="W212" ca="1" si="426">IF(OR(V212="RIP",V212="***"),"***",IF((W211-W210)&gt;0,"RIP","ALIVE"))</f>
        <v>ALIVE</v>
      </c>
      <c r="X212" t="str">
        <f t="shared" ref="X212" ca="1" si="427">IF(OR(W212="RIP",W212="***"),"***",IF((X211-X210)&gt;0,"RIP","ALIVE"))</f>
        <v>ALIVE</v>
      </c>
      <c r="Y212" t="str">
        <f t="shared" ref="Y212" ca="1" si="428">IF(OR(X212="RIP",X212="***"),"***",IF((Y211-Y210)&gt;0,"RIP","ALIVE"))</f>
        <v>ALIVE</v>
      </c>
      <c r="Z212" t="str">
        <f t="shared" ref="Z212" ca="1" si="429">IF(OR(Y212="RIP",Y212="***"),"***",IF((Z211-Z210)&gt;0,"RIP","ALIVE"))</f>
        <v>ALIVE</v>
      </c>
      <c r="AA212" t="str">
        <f t="shared" ref="AA212" ca="1" si="430">IF(OR(Z212="RIP",Z212="***"),"***",IF((AA211-AA210)&gt;0,"RIP","ALIVE"))</f>
        <v>ALIVE</v>
      </c>
      <c r="AB212" t="str">
        <f t="shared" ref="AB212" ca="1" si="431">IF(OR(AA212="RIP",AA212="***"),"***",IF((AB211-AB210)&gt;0,"RIP","ALIVE"))</f>
        <v>ALIVE</v>
      </c>
      <c r="AC212" t="str">
        <f t="shared" ref="AC212" ca="1" si="432">IF(OR(AB212="RIP",AB212="***"),"***",IF((AC211-AC210)&gt;0,"RIP","ALIVE"))</f>
        <v>ALIVE</v>
      </c>
      <c r="AD212" t="str">
        <f t="shared" ref="AD212" ca="1" si="433">IF(OR(AC212="RIP",AC212="***"),"***",IF((AD211-AD210)&gt;0,"RIP","ALIVE"))</f>
        <v>ALIVE</v>
      </c>
      <c r="AE212" t="str">
        <f t="shared" ref="AE212" ca="1" si="434">IF(OR(AD212="RIP",AD212="***"),"***",IF((AE211-AE210)&gt;0,"RIP","ALIVE"))</f>
        <v>RIP</v>
      </c>
      <c r="AF212" t="str">
        <f t="shared" ref="AF212" ca="1" si="435">IF(OR(AE212="RIP",AE212="***"),"***",IF((AF211-AF210)&gt;0,"RIP","ALIVE"))</f>
        <v>***</v>
      </c>
      <c r="AG212" t="str">
        <f t="shared" ref="AG212" ca="1" si="436">IF(OR(AF212="RIP",AF212="***"),"***",IF((AG211-AG210)&gt;0,"RIP","ALIVE"))</f>
        <v>***</v>
      </c>
      <c r="AH212" t="str">
        <f t="shared" ref="AH212" ca="1" si="437">IF(OR(AG212="RIP",AG212="***"),"***",IF((AH211-AH210)&gt;0,"RIP","ALIVE"))</f>
        <v>***</v>
      </c>
      <c r="AI212" t="str">
        <f t="shared" ref="AI212" ca="1" si="438">IF(OR(AH212="RIP",AH212="***"),"***",IF((AI211-AI210)&gt;0,"RIP","ALIVE"))</f>
        <v>***</v>
      </c>
      <c r="AJ212" t="str">
        <f t="shared" ref="AJ212" ca="1" si="439">IF(OR(AI212="RIP",AI212="***"),"***",IF((AJ211-AJ210)&gt;0,"RIP","ALIVE"))</f>
        <v>***</v>
      </c>
      <c r="AK212" t="str">
        <f t="shared" ref="AK212" ca="1" si="440">IF(OR(AJ212="RIP",AJ212="***"),"***",IF((AK211-AK210)&gt;0,"RIP","ALIVE"))</f>
        <v>***</v>
      </c>
      <c r="AL212" t="str">
        <f t="shared" ref="AL212" ca="1" si="441">IF(OR(AK212="RIP",AK212="***"),"***",IF((AL211-AL210)&gt;0,"RIP","ALIVE"))</f>
        <v>***</v>
      </c>
      <c r="AM212" t="str">
        <f t="shared" ref="AM212" ca="1" si="442">IF(OR(AL212="RIP",AL212="***"),"***",IF((AM211-AM210)&gt;0,"RIP","ALIVE"))</f>
        <v>***</v>
      </c>
      <c r="AN212" t="str">
        <f t="shared" ref="AN212" ca="1" si="443">IF(OR(AM212="RIP",AM212="***"),"***",IF((AN211-AN210)&gt;0,"RIP","ALIVE"))</f>
        <v>***</v>
      </c>
      <c r="AO212" t="str">
        <f t="shared" ref="AO212" ca="1" si="444">IF(OR(AN212="RIP",AN212="***"),"***",IF((AO211-AO210)&gt;0,"RIP","ALIVE"))</f>
        <v>***</v>
      </c>
      <c r="AP212" t="str">
        <f t="shared" ref="AP212" ca="1" si="445">IF(OR(AO212="RIP",AO212="***"),"***",IF((AP211-AP210)&gt;0,"RIP","ALIVE"))</f>
        <v>***</v>
      </c>
      <c r="AQ212" t="str">
        <f t="shared" ref="AQ212" ca="1" si="446">IF(OR(AP212="RIP",AP212="***"),"***",IF((AQ211-AQ210)&gt;0,"RIP","ALIVE"))</f>
        <v>***</v>
      </c>
      <c r="AR212" t="str">
        <f t="shared" ref="AR212" ca="1" si="447">IF(OR(AQ212="RIP",AQ212="***"),"***",IF((AR211-AR210)&gt;0,"RIP","ALIVE"))</f>
        <v>***</v>
      </c>
      <c r="AS212" t="str">
        <f t="shared" ref="AS212" ca="1" si="448">IF(OR(AR212="RIP",AR212="***"),"***",IF((AS211-AS210)&gt;0,"RIP","ALIVE"))</f>
        <v>***</v>
      </c>
      <c r="AT212" t="str">
        <f t="shared" ref="AT212" ca="1" si="449">IF(OR(AS212="RIP",AS212="***"),"***",IF((AT211-AT210)&gt;0,"RIP","ALIVE"))</f>
        <v>***</v>
      </c>
      <c r="AU212" t="str">
        <f t="shared" ref="AU212" ca="1" si="450">IF(OR(AT212="RIP",AT212="***"),"***",IF((AU211-AU210)&gt;0,"RIP","ALIVE"))</f>
        <v>***</v>
      </c>
      <c r="AV212" t="str">
        <f t="shared" ref="AV212" ca="1" si="451">IF(OR(AU212="RIP",AU212="***"),"***",IF((AV211-AV210)&gt;0,"RIP","ALIVE"))</f>
        <v>***</v>
      </c>
      <c r="AW212" t="str">
        <f t="shared" ref="AW212" ca="1" si="452">IF(OR(AV212="RIP",AV212="***"),"***",IF((AW211-AW210)&gt;0,"RIP","ALIVE"))</f>
        <v>***</v>
      </c>
    </row>
    <row r="215" spans="2:49">
      <c r="B215">
        <v>64</v>
      </c>
      <c r="C215" t="s">
        <v>396</v>
      </c>
      <c r="D215" s="75">
        <f ca="1">COUNTIF(D221:AW221,"ALIVE")</f>
        <v>23</v>
      </c>
    </row>
    <row r="216" spans="2:49">
      <c r="C216" s="75" t="s">
        <v>349</v>
      </c>
      <c r="D216" s="273">
        <v>64</v>
      </c>
      <c r="E216" s="201">
        <f>D216+1</f>
        <v>65</v>
      </c>
      <c r="F216" s="201">
        <f t="shared" ref="F216:P216" si="453">E216+1</f>
        <v>66</v>
      </c>
      <c r="G216" s="201">
        <f t="shared" si="453"/>
        <v>67</v>
      </c>
      <c r="H216" s="201">
        <f t="shared" si="453"/>
        <v>68</v>
      </c>
      <c r="I216" s="201">
        <f t="shared" si="453"/>
        <v>69</v>
      </c>
      <c r="J216" s="201">
        <f t="shared" si="453"/>
        <v>70</v>
      </c>
      <c r="K216" s="201">
        <f t="shared" si="453"/>
        <v>71</v>
      </c>
      <c r="L216" s="201">
        <f t="shared" si="453"/>
        <v>72</v>
      </c>
      <c r="M216" s="201">
        <f t="shared" si="453"/>
        <v>73</v>
      </c>
      <c r="N216" s="201">
        <f t="shared" si="453"/>
        <v>74</v>
      </c>
      <c r="O216" s="201">
        <f t="shared" si="453"/>
        <v>75</v>
      </c>
      <c r="P216" s="201">
        <f t="shared" si="453"/>
        <v>76</v>
      </c>
      <c r="Q216" s="201">
        <f>P216+1</f>
        <v>77</v>
      </c>
      <c r="R216" s="201">
        <f t="shared" ref="R216:Y216" si="454">Q216+1</f>
        <v>78</v>
      </c>
      <c r="S216" s="201">
        <f t="shared" si="454"/>
        <v>79</v>
      </c>
      <c r="T216" s="201">
        <f t="shared" si="454"/>
        <v>80</v>
      </c>
      <c r="U216" s="201">
        <f t="shared" si="454"/>
        <v>81</v>
      </c>
      <c r="V216" s="201">
        <f t="shared" si="454"/>
        <v>82</v>
      </c>
      <c r="W216" s="201">
        <f t="shared" si="454"/>
        <v>83</v>
      </c>
      <c r="X216" s="201">
        <f t="shared" si="454"/>
        <v>84</v>
      </c>
      <c r="Y216" s="201">
        <f t="shared" si="454"/>
        <v>85</v>
      </c>
      <c r="Z216" s="201">
        <f>Y216+1</f>
        <v>86</v>
      </c>
      <c r="AA216" s="201">
        <f t="shared" ref="AA216:AF216" si="455">Z216+1</f>
        <v>87</v>
      </c>
      <c r="AB216" s="201">
        <f t="shared" si="455"/>
        <v>88</v>
      </c>
      <c r="AC216" s="201">
        <f t="shared" si="455"/>
        <v>89</v>
      </c>
      <c r="AD216" s="201">
        <f t="shared" si="455"/>
        <v>90</v>
      </c>
      <c r="AE216" s="201">
        <f t="shared" si="455"/>
        <v>91</v>
      </c>
      <c r="AF216" s="201">
        <f t="shared" si="455"/>
        <v>92</v>
      </c>
      <c r="AG216" s="201">
        <f>AF216+1</f>
        <v>93</v>
      </c>
      <c r="AH216" s="201">
        <f t="shared" ref="AH216:AN216" si="456">AG216+1</f>
        <v>94</v>
      </c>
      <c r="AI216" s="201">
        <f t="shared" si="456"/>
        <v>95</v>
      </c>
      <c r="AJ216" s="201">
        <f t="shared" si="456"/>
        <v>96</v>
      </c>
      <c r="AK216" s="201">
        <f t="shared" si="456"/>
        <v>97</v>
      </c>
      <c r="AL216" s="201">
        <f t="shared" si="456"/>
        <v>98</v>
      </c>
      <c r="AM216" s="201">
        <f t="shared" si="456"/>
        <v>99</v>
      </c>
      <c r="AN216" s="201">
        <f t="shared" si="456"/>
        <v>100</v>
      </c>
    </row>
    <row r="217" spans="2:49">
      <c r="D217" s="274">
        <v>1.4168E-2</v>
      </c>
      <c r="E217" s="274">
        <v>1.5401E-2</v>
      </c>
      <c r="F217" s="274">
        <v>1.6802999999999998E-2</v>
      </c>
      <c r="G217" s="274">
        <v>1.8307E-2</v>
      </c>
      <c r="H217" s="274">
        <v>1.9869000000000001E-2</v>
      </c>
      <c r="I217" s="274">
        <v>2.1492000000000001E-2</v>
      </c>
      <c r="J217" s="274">
        <v>2.3324000000000001E-2</v>
      </c>
      <c r="K217" s="274">
        <v>2.5412000000000001E-2</v>
      </c>
      <c r="L217" s="274">
        <v>2.7737999999999999E-2</v>
      </c>
      <c r="M217" s="274">
        <v>3.0594E-2</v>
      </c>
      <c r="N217" s="274">
        <v>3.3673000000000002E-2</v>
      </c>
      <c r="O217" s="274">
        <v>3.6860999999999998E-2</v>
      </c>
      <c r="P217" s="274">
        <v>4.0411999999999997E-2</v>
      </c>
      <c r="Q217" s="274">
        <v>4.4643000000000002E-2</v>
      </c>
      <c r="R217" s="274">
        <v>4.9437000000000002E-2</v>
      </c>
      <c r="S217" s="274">
        <v>5.4566999999999997E-2</v>
      </c>
      <c r="T217" s="274">
        <v>6.0365000000000002E-2</v>
      </c>
      <c r="U217" s="274">
        <v>6.6623000000000002E-2</v>
      </c>
      <c r="V217" s="274">
        <v>7.3633000000000004E-2</v>
      </c>
      <c r="W217" s="274">
        <v>8.1420999999999993E-2</v>
      </c>
      <c r="X217" s="274">
        <v>9.0897000000000006E-2</v>
      </c>
      <c r="Y217" s="274">
        <v>0.101288</v>
      </c>
      <c r="Z217" s="274">
        <v>0.112634</v>
      </c>
      <c r="AA217" s="274">
        <v>0.124971</v>
      </c>
      <c r="AB217" s="274">
        <v>0.138321</v>
      </c>
      <c r="AC217" s="274">
        <v>0.152696</v>
      </c>
      <c r="AD217" s="274">
        <v>0.16808899999999999</v>
      </c>
      <c r="AE217" s="274">
        <v>0.184477</v>
      </c>
      <c r="AF217" s="274">
        <v>0.201816</v>
      </c>
      <c r="AG217" s="274">
        <v>0.22004000000000001</v>
      </c>
      <c r="AH217" s="274">
        <v>0.239065</v>
      </c>
      <c r="AI217" s="274">
        <v>0.25878099999999998</v>
      </c>
      <c r="AJ217" s="274">
        <v>0.27906199999999998</v>
      </c>
      <c r="AK217" s="274">
        <v>0.29976399999999997</v>
      </c>
      <c r="AL217" s="274">
        <v>0.32073099999999999</v>
      </c>
      <c r="AM217" s="274">
        <v>0.34179900000000002</v>
      </c>
      <c r="AN217" s="274">
        <v>1</v>
      </c>
    </row>
    <row r="218" spans="2:49">
      <c r="C218" t="s">
        <v>397</v>
      </c>
      <c r="D218" s="36">
        <f>D217*100</f>
        <v>1.4168000000000001</v>
      </c>
      <c r="E218" s="36">
        <f t="shared" ref="E218:AN218" si="457">E217*100</f>
        <v>1.5401</v>
      </c>
      <c r="F218" s="36">
        <f t="shared" si="457"/>
        <v>1.6802999999999999</v>
      </c>
      <c r="G218" s="36">
        <f t="shared" si="457"/>
        <v>1.8307</v>
      </c>
      <c r="H218" s="36">
        <f t="shared" si="457"/>
        <v>1.9869000000000001</v>
      </c>
      <c r="I218" s="36">
        <f t="shared" si="457"/>
        <v>2.1492</v>
      </c>
      <c r="J218" s="36">
        <f t="shared" si="457"/>
        <v>2.3324000000000003</v>
      </c>
      <c r="K218" s="36">
        <f t="shared" si="457"/>
        <v>2.5411999999999999</v>
      </c>
      <c r="L218" s="36">
        <f t="shared" si="457"/>
        <v>2.7738</v>
      </c>
      <c r="M218" s="36">
        <f t="shared" si="457"/>
        <v>3.0594000000000001</v>
      </c>
      <c r="N218" s="36">
        <f t="shared" si="457"/>
        <v>3.3673000000000002</v>
      </c>
      <c r="O218" s="36">
        <f t="shared" si="457"/>
        <v>3.6860999999999997</v>
      </c>
      <c r="P218" s="36">
        <f t="shared" si="457"/>
        <v>4.0411999999999999</v>
      </c>
      <c r="Q218" s="36">
        <f t="shared" si="457"/>
        <v>4.4643000000000006</v>
      </c>
      <c r="R218" s="36">
        <f t="shared" si="457"/>
        <v>4.9436999999999998</v>
      </c>
      <c r="S218" s="36">
        <f t="shared" si="457"/>
        <v>5.4566999999999997</v>
      </c>
      <c r="T218" s="36">
        <f t="shared" si="457"/>
        <v>6.0365000000000002</v>
      </c>
      <c r="U218" s="36">
        <f t="shared" si="457"/>
        <v>6.6623000000000001</v>
      </c>
      <c r="V218" s="36">
        <f t="shared" si="457"/>
        <v>7.3633000000000006</v>
      </c>
      <c r="W218" s="36">
        <f t="shared" si="457"/>
        <v>8.1420999999999992</v>
      </c>
      <c r="X218" s="36">
        <f t="shared" si="457"/>
        <v>9.0897000000000006</v>
      </c>
      <c r="Y218" s="36">
        <f t="shared" si="457"/>
        <v>10.1288</v>
      </c>
      <c r="Z218" s="36">
        <f t="shared" si="457"/>
        <v>11.263399999999999</v>
      </c>
      <c r="AA218" s="36">
        <f t="shared" si="457"/>
        <v>12.4971</v>
      </c>
      <c r="AB218" s="36">
        <f t="shared" si="457"/>
        <v>13.832100000000001</v>
      </c>
      <c r="AC218" s="36">
        <f t="shared" si="457"/>
        <v>15.269600000000001</v>
      </c>
      <c r="AD218" s="36">
        <f t="shared" si="457"/>
        <v>16.808899999999998</v>
      </c>
      <c r="AE218" s="36">
        <f t="shared" si="457"/>
        <v>18.447700000000001</v>
      </c>
      <c r="AF218" s="36">
        <f t="shared" si="457"/>
        <v>20.1816</v>
      </c>
      <c r="AG218" s="36">
        <f t="shared" si="457"/>
        <v>22.004000000000001</v>
      </c>
      <c r="AH218" s="36">
        <f t="shared" si="457"/>
        <v>23.906500000000001</v>
      </c>
      <c r="AI218" s="36">
        <f t="shared" si="457"/>
        <v>25.8781</v>
      </c>
      <c r="AJ218" s="36">
        <f t="shared" si="457"/>
        <v>27.906199999999998</v>
      </c>
      <c r="AK218" s="36">
        <f t="shared" si="457"/>
        <v>29.976399999999998</v>
      </c>
      <c r="AL218" s="36">
        <f t="shared" si="457"/>
        <v>32.073099999999997</v>
      </c>
      <c r="AM218" s="36">
        <f t="shared" si="457"/>
        <v>34.179900000000004</v>
      </c>
      <c r="AN218" s="36">
        <f t="shared" si="457"/>
        <v>100</v>
      </c>
    </row>
    <row r="219" spans="2:49">
      <c r="D219" s="36">
        <f>100-D218</f>
        <v>98.583200000000005</v>
      </c>
      <c r="E219" s="36">
        <f t="shared" ref="E219:AN219" si="458">100-E218</f>
        <v>98.459900000000005</v>
      </c>
      <c r="F219" s="36">
        <f t="shared" si="458"/>
        <v>98.319699999999997</v>
      </c>
      <c r="G219" s="36">
        <f t="shared" si="458"/>
        <v>98.169300000000007</v>
      </c>
      <c r="H219" s="36">
        <f t="shared" si="458"/>
        <v>98.013099999999994</v>
      </c>
      <c r="I219" s="36">
        <f t="shared" si="458"/>
        <v>97.850800000000007</v>
      </c>
      <c r="J219" s="36">
        <f t="shared" si="458"/>
        <v>97.667599999999993</v>
      </c>
      <c r="K219" s="36">
        <f t="shared" si="458"/>
        <v>97.458799999999997</v>
      </c>
      <c r="L219" s="36">
        <f t="shared" si="458"/>
        <v>97.226200000000006</v>
      </c>
      <c r="M219" s="36">
        <f t="shared" si="458"/>
        <v>96.940600000000003</v>
      </c>
      <c r="N219" s="36">
        <f t="shared" si="458"/>
        <v>96.6327</v>
      </c>
      <c r="O219" s="36">
        <f t="shared" si="458"/>
        <v>96.313900000000004</v>
      </c>
      <c r="P219" s="36">
        <f t="shared" si="458"/>
        <v>95.958799999999997</v>
      </c>
      <c r="Q219" s="36">
        <f t="shared" si="458"/>
        <v>95.535700000000006</v>
      </c>
      <c r="R219" s="36">
        <f t="shared" si="458"/>
        <v>95.056299999999993</v>
      </c>
      <c r="S219" s="36">
        <f t="shared" si="458"/>
        <v>94.543300000000002</v>
      </c>
      <c r="T219" s="36">
        <f t="shared" si="458"/>
        <v>93.963499999999996</v>
      </c>
      <c r="U219" s="36">
        <f t="shared" si="458"/>
        <v>93.337699999999998</v>
      </c>
      <c r="V219" s="36">
        <f t="shared" si="458"/>
        <v>92.636700000000005</v>
      </c>
      <c r="W219" s="36">
        <f t="shared" si="458"/>
        <v>91.857900000000001</v>
      </c>
      <c r="X219" s="36">
        <f t="shared" si="458"/>
        <v>90.910300000000007</v>
      </c>
      <c r="Y219" s="36">
        <f t="shared" si="458"/>
        <v>89.871200000000002</v>
      </c>
      <c r="Z219" s="36">
        <f t="shared" si="458"/>
        <v>88.736599999999996</v>
      </c>
      <c r="AA219" s="36">
        <f t="shared" si="458"/>
        <v>87.502899999999997</v>
      </c>
      <c r="AB219" s="36">
        <f t="shared" si="458"/>
        <v>86.167900000000003</v>
      </c>
      <c r="AC219" s="36">
        <f t="shared" si="458"/>
        <v>84.730400000000003</v>
      </c>
      <c r="AD219" s="36">
        <f t="shared" si="458"/>
        <v>83.191100000000006</v>
      </c>
      <c r="AE219" s="36">
        <f t="shared" si="458"/>
        <v>81.552300000000002</v>
      </c>
      <c r="AF219" s="36">
        <f t="shared" si="458"/>
        <v>79.818399999999997</v>
      </c>
      <c r="AG219" s="36">
        <f t="shared" si="458"/>
        <v>77.995999999999995</v>
      </c>
      <c r="AH219" s="36">
        <f t="shared" si="458"/>
        <v>76.093500000000006</v>
      </c>
      <c r="AI219" s="36">
        <f t="shared" si="458"/>
        <v>74.121899999999997</v>
      </c>
      <c r="AJ219" s="36">
        <f t="shared" si="458"/>
        <v>72.093800000000002</v>
      </c>
      <c r="AK219" s="36">
        <f t="shared" si="458"/>
        <v>70.023600000000002</v>
      </c>
      <c r="AL219" s="36">
        <f t="shared" si="458"/>
        <v>67.926900000000003</v>
      </c>
      <c r="AM219" s="36">
        <f t="shared" si="458"/>
        <v>65.820099999999996</v>
      </c>
      <c r="AN219" s="36">
        <f t="shared" si="458"/>
        <v>0</v>
      </c>
    </row>
    <row r="220" spans="2:49">
      <c r="C220" s="275" t="s">
        <v>398</v>
      </c>
      <c r="D220" s="276">
        <f ca="1">RAND()*100</f>
        <v>1.3556540083576651</v>
      </c>
      <c r="E220" s="276">
        <f t="shared" ref="E220:AN220" ca="1" si="459">RAND()*100</f>
        <v>86.369784269953016</v>
      </c>
      <c r="F220" s="276">
        <f t="shared" ca="1" si="459"/>
        <v>90.070427740381703</v>
      </c>
      <c r="G220" s="276">
        <f t="shared" ca="1" si="459"/>
        <v>21.580474145239435</v>
      </c>
      <c r="H220" s="276">
        <f t="shared" ca="1" si="459"/>
        <v>66.635496877530869</v>
      </c>
      <c r="I220" s="276">
        <f t="shared" ca="1" si="459"/>
        <v>92.00125035897463</v>
      </c>
      <c r="J220" s="276">
        <f t="shared" ca="1" si="459"/>
        <v>33.677821577576729</v>
      </c>
      <c r="K220" s="276">
        <f t="shared" ca="1" si="459"/>
        <v>83.85552507665254</v>
      </c>
      <c r="L220" s="276">
        <f t="shared" ca="1" si="459"/>
        <v>65.452906330363092</v>
      </c>
      <c r="M220" s="276">
        <f t="shared" ca="1" si="459"/>
        <v>88.071995318728199</v>
      </c>
      <c r="N220" s="276">
        <f t="shared" ca="1" si="459"/>
        <v>6.6705625111211697</v>
      </c>
      <c r="O220" s="276">
        <f t="shared" ca="1" si="459"/>
        <v>50.438092946248283</v>
      </c>
      <c r="P220" s="276">
        <f t="shared" ca="1" si="459"/>
        <v>63.992851381799845</v>
      </c>
      <c r="Q220" s="276">
        <f t="shared" ca="1" si="459"/>
        <v>62.093664724793371</v>
      </c>
      <c r="R220" s="276">
        <f t="shared" ca="1" si="459"/>
        <v>27.568488760539456</v>
      </c>
      <c r="S220" s="276">
        <f t="shared" ca="1" si="459"/>
        <v>40.049086186022855</v>
      </c>
      <c r="T220" s="276">
        <f t="shared" ca="1" si="459"/>
        <v>82.039357746270881</v>
      </c>
      <c r="U220" s="276">
        <f t="shared" ca="1" si="459"/>
        <v>59.546247726293601</v>
      </c>
      <c r="V220" s="276">
        <f t="shared" ca="1" si="459"/>
        <v>44.205915373345981</v>
      </c>
      <c r="W220" s="276">
        <f t="shared" ca="1" si="459"/>
        <v>4.8566679639979515</v>
      </c>
      <c r="X220" s="276">
        <f t="shared" ca="1" si="459"/>
        <v>13.629748323847913</v>
      </c>
      <c r="Y220" s="276">
        <f t="shared" ca="1" si="459"/>
        <v>22.468799515199212</v>
      </c>
      <c r="Z220" s="276">
        <f t="shared" ca="1" si="459"/>
        <v>37.168155272665146</v>
      </c>
      <c r="AA220" s="276">
        <f t="shared" ca="1" si="459"/>
        <v>95.640286017561422</v>
      </c>
      <c r="AB220" s="276">
        <f t="shared" ca="1" si="459"/>
        <v>64.10367405112541</v>
      </c>
      <c r="AC220" s="276">
        <f t="shared" ca="1" si="459"/>
        <v>50.293400880311445</v>
      </c>
      <c r="AD220" s="276">
        <f t="shared" ca="1" si="459"/>
        <v>72.445348633451985</v>
      </c>
      <c r="AE220" s="276">
        <f t="shared" ca="1" si="459"/>
        <v>15.541522162826659</v>
      </c>
      <c r="AF220" s="276">
        <f t="shared" ca="1" si="459"/>
        <v>98.698077877577944</v>
      </c>
      <c r="AG220" s="276">
        <f t="shared" ca="1" si="459"/>
        <v>80.772115021611327</v>
      </c>
      <c r="AH220" s="276">
        <f t="shared" ca="1" si="459"/>
        <v>52.018511667317554</v>
      </c>
      <c r="AI220" s="276">
        <f t="shared" ca="1" si="459"/>
        <v>81.829941569608707</v>
      </c>
      <c r="AJ220" s="276">
        <f t="shared" ca="1" si="459"/>
        <v>29.167920616400068</v>
      </c>
      <c r="AK220" s="276">
        <f t="shared" ca="1" si="459"/>
        <v>20.02407788706444</v>
      </c>
      <c r="AL220" s="276">
        <f t="shared" ca="1" si="459"/>
        <v>47.377815577089365</v>
      </c>
      <c r="AM220" s="276">
        <f t="shared" ca="1" si="459"/>
        <v>39.733238328804219</v>
      </c>
      <c r="AN220" s="276">
        <f t="shared" ca="1" si="459"/>
        <v>93.032964327288326</v>
      </c>
    </row>
    <row r="221" spans="2:49">
      <c r="D221" t="str">
        <f ca="1">IF(OR(C221="RIP",C221="***"),"***",IF((D220-D219)&gt;0,"RIP","ALIVE"))</f>
        <v>ALIVE</v>
      </c>
      <c r="E221" t="str">
        <f t="shared" ref="E221" ca="1" si="460">IF(OR(D221="RIP",D221="***"),"***",IF((E220-E219)&gt;0,"RIP","ALIVE"))</f>
        <v>ALIVE</v>
      </c>
      <c r="F221" t="str">
        <f t="shared" ref="F221" ca="1" si="461">IF(OR(E221="RIP",E221="***"),"***",IF((F220-F219)&gt;0,"RIP","ALIVE"))</f>
        <v>ALIVE</v>
      </c>
      <c r="G221" t="str">
        <f t="shared" ref="G221" ca="1" si="462">IF(OR(F221="RIP",F221="***"),"***",IF((G220-G219)&gt;0,"RIP","ALIVE"))</f>
        <v>ALIVE</v>
      </c>
      <c r="H221" t="str">
        <f t="shared" ref="H221" ca="1" si="463">IF(OR(G221="RIP",G221="***"),"***",IF((H220-H219)&gt;0,"RIP","ALIVE"))</f>
        <v>ALIVE</v>
      </c>
      <c r="I221" t="str">
        <f t="shared" ref="I221" ca="1" si="464">IF(OR(H221="RIP",H221="***"),"***",IF((I220-I219)&gt;0,"RIP","ALIVE"))</f>
        <v>ALIVE</v>
      </c>
      <c r="J221" t="str">
        <f t="shared" ref="J221" ca="1" si="465">IF(OR(I221="RIP",I221="***"),"***",IF((J220-J219)&gt;0,"RIP","ALIVE"))</f>
        <v>ALIVE</v>
      </c>
      <c r="K221" t="str">
        <f t="shared" ref="K221" ca="1" si="466">IF(OR(J221="RIP",J221="***"),"***",IF((K220-K219)&gt;0,"RIP","ALIVE"))</f>
        <v>ALIVE</v>
      </c>
      <c r="L221" t="str">
        <f t="shared" ref="L221" ca="1" si="467">IF(OR(K221="RIP",K221="***"),"***",IF((L220-L219)&gt;0,"RIP","ALIVE"))</f>
        <v>ALIVE</v>
      </c>
      <c r="M221" t="str">
        <f t="shared" ref="M221" ca="1" si="468">IF(OR(L221="RIP",L221="***"),"***",IF((M220-M219)&gt;0,"RIP","ALIVE"))</f>
        <v>ALIVE</v>
      </c>
      <c r="N221" t="str">
        <f t="shared" ref="N221" ca="1" si="469">IF(OR(M221="RIP",M221="***"),"***",IF((N220-N219)&gt;0,"RIP","ALIVE"))</f>
        <v>ALIVE</v>
      </c>
      <c r="O221" t="str">
        <f t="shared" ref="O221" ca="1" si="470">IF(OR(N221="RIP",N221="***"),"***",IF((O220-O219)&gt;0,"RIP","ALIVE"))</f>
        <v>ALIVE</v>
      </c>
      <c r="P221" t="str">
        <f t="shared" ref="P221" ca="1" si="471">IF(OR(O221="RIP",O221="***"),"***",IF((P220-P219)&gt;0,"RIP","ALIVE"))</f>
        <v>ALIVE</v>
      </c>
      <c r="Q221" t="str">
        <f t="shared" ref="Q221" ca="1" si="472">IF(OR(P221="RIP",P221="***"),"***",IF((Q220-Q219)&gt;0,"RIP","ALIVE"))</f>
        <v>ALIVE</v>
      </c>
      <c r="R221" t="str">
        <f t="shared" ref="R221" ca="1" si="473">IF(OR(Q221="RIP",Q221="***"),"***",IF((R220-R219)&gt;0,"RIP","ALIVE"))</f>
        <v>ALIVE</v>
      </c>
      <c r="S221" t="str">
        <f t="shared" ref="S221" ca="1" si="474">IF(OR(R221="RIP",R221="***"),"***",IF((S220-S219)&gt;0,"RIP","ALIVE"))</f>
        <v>ALIVE</v>
      </c>
      <c r="T221" t="str">
        <f t="shared" ref="T221" ca="1" si="475">IF(OR(S221="RIP",S221="***"),"***",IF((T220-T219)&gt;0,"RIP","ALIVE"))</f>
        <v>ALIVE</v>
      </c>
      <c r="U221" t="str">
        <f t="shared" ref="U221" ca="1" si="476">IF(OR(T221="RIP",T221="***"),"***",IF((U220-U219)&gt;0,"RIP","ALIVE"))</f>
        <v>ALIVE</v>
      </c>
      <c r="V221" t="str">
        <f t="shared" ref="V221" ca="1" si="477">IF(OR(U221="RIP",U221="***"),"***",IF((V220-V219)&gt;0,"RIP","ALIVE"))</f>
        <v>ALIVE</v>
      </c>
      <c r="W221" t="str">
        <f t="shared" ref="W221" ca="1" si="478">IF(OR(V221="RIP",V221="***"),"***",IF((W220-W219)&gt;0,"RIP","ALIVE"))</f>
        <v>ALIVE</v>
      </c>
      <c r="X221" t="str">
        <f t="shared" ref="X221" ca="1" si="479">IF(OR(W221="RIP",W221="***"),"***",IF((X220-X219)&gt;0,"RIP","ALIVE"))</f>
        <v>ALIVE</v>
      </c>
      <c r="Y221" t="str">
        <f t="shared" ref="Y221" ca="1" si="480">IF(OR(X221="RIP",X221="***"),"***",IF((Y220-Y219)&gt;0,"RIP","ALIVE"))</f>
        <v>ALIVE</v>
      </c>
      <c r="Z221" t="str">
        <f t="shared" ref="Z221" ca="1" si="481">IF(OR(Y221="RIP",Y221="***"),"***",IF((Z220-Z219)&gt;0,"RIP","ALIVE"))</f>
        <v>ALIVE</v>
      </c>
      <c r="AA221" t="str">
        <f t="shared" ref="AA221" ca="1" si="482">IF(OR(Z221="RIP",Z221="***"),"***",IF((AA220-AA219)&gt;0,"RIP","ALIVE"))</f>
        <v>RIP</v>
      </c>
      <c r="AB221" t="str">
        <f t="shared" ref="AB221" ca="1" si="483">IF(OR(AA221="RIP",AA221="***"),"***",IF((AB220-AB219)&gt;0,"RIP","ALIVE"))</f>
        <v>***</v>
      </c>
      <c r="AC221" t="str">
        <f t="shared" ref="AC221" ca="1" si="484">IF(OR(AB221="RIP",AB221="***"),"***",IF((AC220-AC219)&gt;0,"RIP","ALIVE"))</f>
        <v>***</v>
      </c>
      <c r="AD221" t="str">
        <f t="shared" ref="AD221" ca="1" si="485">IF(OR(AC221="RIP",AC221="***"),"***",IF((AD220-AD219)&gt;0,"RIP","ALIVE"))</f>
        <v>***</v>
      </c>
      <c r="AE221" t="str">
        <f t="shared" ref="AE221" ca="1" si="486">IF(OR(AD221="RIP",AD221="***"),"***",IF((AE220-AE219)&gt;0,"RIP","ALIVE"))</f>
        <v>***</v>
      </c>
      <c r="AF221" t="str">
        <f t="shared" ref="AF221" ca="1" si="487">IF(OR(AE221="RIP",AE221="***"),"***",IF((AF220-AF219)&gt;0,"RIP","ALIVE"))</f>
        <v>***</v>
      </c>
      <c r="AG221" t="str">
        <f t="shared" ref="AG221" ca="1" si="488">IF(OR(AF221="RIP",AF221="***"),"***",IF((AG220-AG219)&gt;0,"RIP","ALIVE"))</f>
        <v>***</v>
      </c>
      <c r="AH221" t="str">
        <f t="shared" ref="AH221" ca="1" si="489">IF(OR(AG221="RIP",AG221="***"),"***",IF((AH220-AH219)&gt;0,"RIP","ALIVE"))</f>
        <v>***</v>
      </c>
      <c r="AI221" t="str">
        <f t="shared" ref="AI221" ca="1" si="490">IF(OR(AH221="RIP",AH221="***"),"***",IF((AI220-AI219)&gt;0,"RIP","ALIVE"))</f>
        <v>***</v>
      </c>
      <c r="AJ221" t="str">
        <f t="shared" ref="AJ221" ca="1" si="491">IF(OR(AI221="RIP",AI221="***"),"***",IF((AJ220-AJ219)&gt;0,"RIP","ALIVE"))</f>
        <v>***</v>
      </c>
      <c r="AK221" t="str">
        <f t="shared" ref="AK221" ca="1" si="492">IF(OR(AJ221="RIP",AJ221="***"),"***",IF((AK220-AK219)&gt;0,"RIP","ALIVE"))</f>
        <v>***</v>
      </c>
      <c r="AL221" t="str">
        <f t="shared" ref="AL221" ca="1" si="493">IF(OR(AK221="RIP",AK221="***"),"***",IF((AL220-AL219)&gt;0,"RIP","ALIVE"))</f>
        <v>***</v>
      </c>
      <c r="AM221" t="str">
        <f t="shared" ref="AM221" ca="1" si="494">IF(OR(AL221="RIP",AL221="***"),"***",IF((AM220-AM219)&gt;0,"RIP","ALIVE"))</f>
        <v>***</v>
      </c>
      <c r="AN221" t="str">
        <f t="shared" ref="AN221" ca="1" si="495">IF(OR(AM221="RIP",AM221="***"),"***",IF((AN220-AN219)&gt;0,"RIP","ALIVE"))</f>
        <v>***</v>
      </c>
      <c r="AO221" t="str">
        <f t="shared" ref="AO221" ca="1" si="496">IF(OR(AN221="RIP",AN221="***"),"***",IF((AO220-AO219)&gt;0,"RIP","ALIVE"))</f>
        <v>***</v>
      </c>
      <c r="AP221" t="str">
        <f t="shared" ref="AP221" ca="1" si="497">IF(OR(AO221="RIP",AO221="***"),"***",IF((AP220-AP219)&gt;0,"RIP","ALIVE"))</f>
        <v>***</v>
      </c>
      <c r="AQ221" t="str">
        <f t="shared" ref="AQ221" ca="1" si="498">IF(OR(AP221="RIP",AP221="***"),"***",IF((AQ220-AQ219)&gt;0,"RIP","ALIVE"))</f>
        <v>***</v>
      </c>
      <c r="AR221" t="str">
        <f t="shared" ref="AR221" ca="1" si="499">IF(OR(AQ221="RIP",AQ221="***"),"***",IF((AR220-AR219)&gt;0,"RIP","ALIVE"))</f>
        <v>***</v>
      </c>
      <c r="AS221" t="str">
        <f t="shared" ref="AS221" ca="1" si="500">IF(OR(AR221="RIP",AR221="***"),"***",IF((AS220-AS219)&gt;0,"RIP","ALIVE"))</f>
        <v>***</v>
      </c>
      <c r="AT221" t="str">
        <f t="shared" ref="AT221" ca="1" si="501">IF(OR(AS221="RIP",AS221="***"),"***",IF((AT220-AT219)&gt;0,"RIP","ALIVE"))</f>
        <v>***</v>
      </c>
      <c r="AU221" t="str">
        <f t="shared" ref="AU221" ca="1" si="502">IF(OR(AT221="RIP",AT221="***"),"***",IF((AU220-AU219)&gt;0,"RIP","ALIVE"))</f>
        <v>***</v>
      </c>
      <c r="AV221" t="str">
        <f t="shared" ref="AV221" ca="1" si="503">IF(OR(AU221="RIP",AU221="***"),"***",IF((AV220-AV219)&gt;0,"RIP","ALIVE"))</f>
        <v>***</v>
      </c>
      <c r="AW221" t="str">
        <f t="shared" ref="AW221" ca="1" si="504">IF(OR(AV221="RIP",AV221="***"),"***",IF((AW220-AW219)&gt;0,"RIP","ALIVE"))</f>
        <v>***</v>
      </c>
    </row>
    <row r="224" spans="2:49">
      <c r="B224">
        <v>65</v>
      </c>
      <c r="C224" t="s">
        <v>396</v>
      </c>
      <c r="D224" s="75">
        <f ca="1">COUNTIF(D230:AW230,"ALIVE")</f>
        <v>16</v>
      </c>
    </row>
    <row r="225" spans="2:49">
      <c r="C225" s="75" t="s">
        <v>349</v>
      </c>
      <c r="D225" s="273">
        <v>65</v>
      </c>
      <c r="E225" s="201">
        <f>D225+1</f>
        <v>66</v>
      </c>
      <c r="F225" s="201">
        <f t="shared" ref="F225:P225" si="505">E225+1</f>
        <v>67</v>
      </c>
      <c r="G225" s="201">
        <f t="shared" si="505"/>
        <v>68</v>
      </c>
      <c r="H225" s="201">
        <f t="shared" si="505"/>
        <v>69</v>
      </c>
      <c r="I225" s="201">
        <f t="shared" si="505"/>
        <v>70</v>
      </c>
      <c r="J225" s="201">
        <f t="shared" si="505"/>
        <v>71</v>
      </c>
      <c r="K225" s="201">
        <f t="shared" si="505"/>
        <v>72</v>
      </c>
      <c r="L225" s="201">
        <f t="shared" si="505"/>
        <v>73</v>
      </c>
      <c r="M225" s="201">
        <f t="shared" si="505"/>
        <v>74</v>
      </c>
      <c r="N225" s="201">
        <f t="shared" si="505"/>
        <v>75</v>
      </c>
      <c r="O225" s="201">
        <f t="shared" si="505"/>
        <v>76</v>
      </c>
      <c r="P225" s="201">
        <f t="shared" si="505"/>
        <v>77</v>
      </c>
      <c r="Q225" s="201">
        <f>P225+1</f>
        <v>78</v>
      </c>
      <c r="R225" s="201">
        <f t="shared" ref="R225:Y225" si="506">Q225+1</f>
        <v>79</v>
      </c>
      <c r="S225" s="201">
        <f t="shared" si="506"/>
        <v>80</v>
      </c>
      <c r="T225" s="201">
        <f t="shared" si="506"/>
        <v>81</v>
      </c>
      <c r="U225" s="201">
        <f t="shared" si="506"/>
        <v>82</v>
      </c>
      <c r="V225" s="201">
        <f t="shared" si="506"/>
        <v>83</v>
      </c>
      <c r="W225" s="201">
        <f t="shared" si="506"/>
        <v>84</v>
      </c>
      <c r="X225" s="201">
        <f t="shared" si="506"/>
        <v>85</v>
      </c>
      <c r="Y225" s="201">
        <f t="shared" si="506"/>
        <v>86</v>
      </c>
      <c r="Z225" s="201">
        <f>Y225+1</f>
        <v>87</v>
      </c>
      <c r="AA225" s="201">
        <f t="shared" ref="AA225:AF225" si="507">Z225+1</f>
        <v>88</v>
      </c>
      <c r="AB225" s="201">
        <f t="shared" si="507"/>
        <v>89</v>
      </c>
      <c r="AC225" s="201">
        <f t="shared" si="507"/>
        <v>90</v>
      </c>
      <c r="AD225" s="201">
        <f t="shared" si="507"/>
        <v>91</v>
      </c>
      <c r="AE225" s="201">
        <f t="shared" si="507"/>
        <v>92</v>
      </c>
      <c r="AF225" s="201">
        <f t="shared" si="507"/>
        <v>93</v>
      </c>
      <c r="AG225" s="201">
        <f>AF225+1</f>
        <v>94</v>
      </c>
      <c r="AH225" s="201">
        <f t="shared" ref="AH225:AM225" si="508">AG225+1</f>
        <v>95</v>
      </c>
      <c r="AI225" s="201">
        <f t="shared" si="508"/>
        <v>96</v>
      </c>
      <c r="AJ225" s="201">
        <f t="shared" si="508"/>
        <v>97</v>
      </c>
      <c r="AK225" s="201">
        <f t="shared" si="508"/>
        <v>98</v>
      </c>
      <c r="AL225" s="201">
        <f t="shared" si="508"/>
        <v>99</v>
      </c>
      <c r="AM225" s="201">
        <f t="shared" si="508"/>
        <v>100</v>
      </c>
    </row>
    <row r="226" spans="2:49">
      <c r="D226" s="274">
        <v>1.5401E-2</v>
      </c>
      <c r="E226" s="274">
        <v>1.6802999999999998E-2</v>
      </c>
      <c r="F226" s="274">
        <v>1.8307E-2</v>
      </c>
      <c r="G226" s="274">
        <v>1.9869000000000001E-2</v>
      </c>
      <c r="H226" s="274">
        <v>2.1492000000000001E-2</v>
      </c>
      <c r="I226" s="274">
        <v>2.3324000000000001E-2</v>
      </c>
      <c r="J226" s="274">
        <v>2.5412000000000001E-2</v>
      </c>
      <c r="K226" s="274">
        <v>2.7737999999999999E-2</v>
      </c>
      <c r="L226" s="274">
        <v>3.0594E-2</v>
      </c>
      <c r="M226" s="274">
        <v>3.3673000000000002E-2</v>
      </c>
      <c r="N226" s="274">
        <v>3.6860999999999998E-2</v>
      </c>
      <c r="O226" s="274">
        <v>4.0411999999999997E-2</v>
      </c>
      <c r="P226" s="274">
        <v>4.4643000000000002E-2</v>
      </c>
      <c r="Q226" s="274">
        <v>4.9437000000000002E-2</v>
      </c>
      <c r="R226" s="274">
        <v>5.4566999999999997E-2</v>
      </c>
      <c r="S226" s="274">
        <v>6.0365000000000002E-2</v>
      </c>
      <c r="T226" s="274">
        <v>6.6623000000000002E-2</v>
      </c>
      <c r="U226" s="274">
        <v>7.3633000000000004E-2</v>
      </c>
      <c r="V226" s="274">
        <v>8.1420999999999993E-2</v>
      </c>
      <c r="W226" s="274">
        <v>9.0897000000000006E-2</v>
      </c>
      <c r="X226" s="274">
        <v>0.101288</v>
      </c>
      <c r="Y226" s="274">
        <v>0.112634</v>
      </c>
      <c r="Z226" s="274">
        <v>0.124971</v>
      </c>
      <c r="AA226" s="274">
        <v>0.138321</v>
      </c>
      <c r="AB226" s="274">
        <v>0.152696</v>
      </c>
      <c r="AC226" s="274">
        <v>0.16808899999999999</v>
      </c>
      <c r="AD226" s="274">
        <v>0.184477</v>
      </c>
      <c r="AE226" s="274">
        <v>0.201816</v>
      </c>
      <c r="AF226" s="274">
        <v>0.22004000000000001</v>
      </c>
      <c r="AG226" s="274">
        <v>0.239065</v>
      </c>
      <c r="AH226" s="274">
        <v>0.25878099999999998</v>
      </c>
      <c r="AI226" s="274">
        <v>0.27906199999999998</v>
      </c>
      <c r="AJ226" s="274">
        <v>0.29976399999999997</v>
      </c>
      <c r="AK226" s="274">
        <v>0.32073099999999999</v>
      </c>
      <c r="AL226" s="274">
        <v>0.34179900000000002</v>
      </c>
      <c r="AM226" s="274">
        <v>1</v>
      </c>
    </row>
    <row r="227" spans="2:49">
      <c r="C227" t="s">
        <v>397</v>
      </c>
      <c r="D227" s="36">
        <f>D226*100</f>
        <v>1.5401</v>
      </c>
      <c r="E227" s="36">
        <f t="shared" ref="E227:AM227" si="509">E226*100</f>
        <v>1.6802999999999999</v>
      </c>
      <c r="F227" s="36">
        <f t="shared" si="509"/>
        <v>1.8307</v>
      </c>
      <c r="G227" s="36">
        <f t="shared" si="509"/>
        <v>1.9869000000000001</v>
      </c>
      <c r="H227" s="36">
        <f t="shared" si="509"/>
        <v>2.1492</v>
      </c>
      <c r="I227" s="36">
        <f t="shared" si="509"/>
        <v>2.3324000000000003</v>
      </c>
      <c r="J227" s="36">
        <f t="shared" si="509"/>
        <v>2.5411999999999999</v>
      </c>
      <c r="K227" s="36">
        <f t="shared" si="509"/>
        <v>2.7738</v>
      </c>
      <c r="L227" s="36">
        <f t="shared" si="509"/>
        <v>3.0594000000000001</v>
      </c>
      <c r="M227" s="36">
        <f t="shared" si="509"/>
        <v>3.3673000000000002</v>
      </c>
      <c r="N227" s="36">
        <f t="shared" si="509"/>
        <v>3.6860999999999997</v>
      </c>
      <c r="O227" s="36">
        <f t="shared" si="509"/>
        <v>4.0411999999999999</v>
      </c>
      <c r="P227" s="36">
        <f t="shared" si="509"/>
        <v>4.4643000000000006</v>
      </c>
      <c r="Q227" s="36">
        <f t="shared" si="509"/>
        <v>4.9436999999999998</v>
      </c>
      <c r="R227" s="36">
        <f t="shared" si="509"/>
        <v>5.4566999999999997</v>
      </c>
      <c r="S227" s="36">
        <f t="shared" si="509"/>
        <v>6.0365000000000002</v>
      </c>
      <c r="T227" s="36">
        <f t="shared" si="509"/>
        <v>6.6623000000000001</v>
      </c>
      <c r="U227" s="36">
        <f t="shared" si="509"/>
        <v>7.3633000000000006</v>
      </c>
      <c r="V227" s="36">
        <f t="shared" si="509"/>
        <v>8.1420999999999992</v>
      </c>
      <c r="W227" s="36">
        <f t="shared" si="509"/>
        <v>9.0897000000000006</v>
      </c>
      <c r="X227" s="36">
        <f t="shared" si="509"/>
        <v>10.1288</v>
      </c>
      <c r="Y227" s="36">
        <f t="shared" si="509"/>
        <v>11.263399999999999</v>
      </c>
      <c r="Z227" s="36">
        <f t="shared" si="509"/>
        <v>12.4971</v>
      </c>
      <c r="AA227" s="36">
        <f t="shared" si="509"/>
        <v>13.832100000000001</v>
      </c>
      <c r="AB227" s="36">
        <f t="shared" si="509"/>
        <v>15.269600000000001</v>
      </c>
      <c r="AC227" s="36">
        <f t="shared" si="509"/>
        <v>16.808899999999998</v>
      </c>
      <c r="AD227" s="36">
        <f t="shared" si="509"/>
        <v>18.447700000000001</v>
      </c>
      <c r="AE227" s="36">
        <f t="shared" si="509"/>
        <v>20.1816</v>
      </c>
      <c r="AF227" s="36">
        <f t="shared" si="509"/>
        <v>22.004000000000001</v>
      </c>
      <c r="AG227" s="36">
        <f t="shared" si="509"/>
        <v>23.906500000000001</v>
      </c>
      <c r="AH227" s="36">
        <f t="shared" si="509"/>
        <v>25.8781</v>
      </c>
      <c r="AI227" s="36">
        <f t="shared" si="509"/>
        <v>27.906199999999998</v>
      </c>
      <c r="AJ227" s="36">
        <f t="shared" si="509"/>
        <v>29.976399999999998</v>
      </c>
      <c r="AK227" s="36">
        <f t="shared" si="509"/>
        <v>32.073099999999997</v>
      </c>
      <c r="AL227" s="36">
        <f t="shared" si="509"/>
        <v>34.179900000000004</v>
      </c>
      <c r="AM227" s="36">
        <f t="shared" si="509"/>
        <v>100</v>
      </c>
    </row>
    <row r="228" spans="2:49">
      <c r="D228" s="36">
        <f>100-D227</f>
        <v>98.459900000000005</v>
      </c>
      <c r="E228" s="36">
        <f t="shared" ref="E228:AM228" si="510">100-E227</f>
        <v>98.319699999999997</v>
      </c>
      <c r="F228" s="36">
        <f t="shared" si="510"/>
        <v>98.169300000000007</v>
      </c>
      <c r="G228" s="36">
        <f t="shared" si="510"/>
        <v>98.013099999999994</v>
      </c>
      <c r="H228" s="36">
        <f t="shared" si="510"/>
        <v>97.850800000000007</v>
      </c>
      <c r="I228" s="36">
        <f t="shared" si="510"/>
        <v>97.667599999999993</v>
      </c>
      <c r="J228" s="36">
        <f t="shared" si="510"/>
        <v>97.458799999999997</v>
      </c>
      <c r="K228" s="36">
        <f t="shared" si="510"/>
        <v>97.226200000000006</v>
      </c>
      <c r="L228" s="36">
        <f t="shared" si="510"/>
        <v>96.940600000000003</v>
      </c>
      <c r="M228" s="36">
        <f t="shared" si="510"/>
        <v>96.6327</v>
      </c>
      <c r="N228" s="36">
        <f t="shared" si="510"/>
        <v>96.313900000000004</v>
      </c>
      <c r="O228" s="36">
        <f t="shared" si="510"/>
        <v>95.958799999999997</v>
      </c>
      <c r="P228" s="36">
        <f t="shared" si="510"/>
        <v>95.535700000000006</v>
      </c>
      <c r="Q228" s="36">
        <f t="shared" si="510"/>
        <v>95.056299999999993</v>
      </c>
      <c r="R228" s="36">
        <f t="shared" si="510"/>
        <v>94.543300000000002</v>
      </c>
      <c r="S228" s="36">
        <f t="shared" si="510"/>
        <v>93.963499999999996</v>
      </c>
      <c r="T228" s="36">
        <f t="shared" si="510"/>
        <v>93.337699999999998</v>
      </c>
      <c r="U228" s="36">
        <f t="shared" si="510"/>
        <v>92.636700000000005</v>
      </c>
      <c r="V228" s="36">
        <f t="shared" si="510"/>
        <v>91.857900000000001</v>
      </c>
      <c r="W228" s="36">
        <f t="shared" si="510"/>
        <v>90.910300000000007</v>
      </c>
      <c r="X228" s="36">
        <f t="shared" si="510"/>
        <v>89.871200000000002</v>
      </c>
      <c r="Y228" s="36">
        <f t="shared" si="510"/>
        <v>88.736599999999996</v>
      </c>
      <c r="Z228" s="36">
        <f t="shared" si="510"/>
        <v>87.502899999999997</v>
      </c>
      <c r="AA228" s="36">
        <f t="shared" si="510"/>
        <v>86.167900000000003</v>
      </c>
      <c r="AB228" s="36">
        <f t="shared" si="510"/>
        <v>84.730400000000003</v>
      </c>
      <c r="AC228" s="36">
        <f t="shared" si="510"/>
        <v>83.191100000000006</v>
      </c>
      <c r="AD228" s="36">
        <f t="shared" si="510"/>
        <v>81.552300000000002</v>
      </c>
      <c r="AE228" s="36">
        <f t="shared" si="510"/>
        <v>79.818399999999997</v>
      </c>
      <c r="AF228" s="36">
        <f t="shared" si="510"/>
        <v>77.995999999999995</v>
      </c>
      <c r="AG228" s="36">
        <f t="shared" si="510"/>
        <v>76.093500000000006</v>
      </c>
      <c r="AH228" s="36">
        <f t="shared" si="510"/>
        <v>74.121899999999997</v>
      </c>
      <c r="AI228" s="36">
        <f t="shared" si="510"/>
        <v>72.093800000000002</v>
      </c>
      <c r="AJ228" s="36">
        <f t="shared" si="510"/>
        <v>70.023600000000002</v>
      </c>
      <c r="AK228" s="36">
        <f t="shared" si="510"/>
        <v>67.926900000000003</v>
      </c>
      <c r="AL228" s="36">
        <f t="shared" si="510"/>
        <v>65.820099999999996</v>
      </c>
      <c r="AM228" s="36">
        <f t="shared" si="510"/>
        <v>0</v>
      </c>
    </row>
    <row r="229" spans="2:49">
      <c r="C229" s="275" t="s">
        <v>398</v>
      </c>
      <c r="D229" s="276">
        <f ca="1">RAND()*100</f>
        <v>74.946128850544653</v>
      </c>
      <c r="E229" s="276">
        <f t="shared" ref="E229:AM229" ca="1" si="511">RAND()*100</f>
        <v>2.3355261342587696</v>
      </c>
      <c r="F229" s="276">
        <f t="shared" ca="1" si="511"/>
        <v>55.366702980637228</v>
      </c>
      <c r="G229" s="276">
        <f t="shared" ca="1" si="511"/>
        <v>74.024183954341439</v>
      </c>
      <c r="H229" s="276">
        <f t="shared" ca="1" si="511"/>
        <v>31.360185908441775</v>
      </c>
      <c r="I229" s="276">
        <f t="shared" ca="1" si="511"/>
        <v>78.02108529091548</v>
      </c>
      <c r="J229" s="276">
        <f t="shared" ca="1" si="511"/>
        <v>85.389391544201288</v>
      </c>
      <c r="K229" s="276">
        <f t="shared" ca="1" si="511"/>
        <v>65.860146774081912</v>
      </c>
      <c r="L229" s="276">
        <f t="shared" ca="1" si="511"/>
        <v>78.648105668766974</v>
      </c>
      <c r="M229" s="276">
        <f t="shared" ca="1" si="511"/>
        <v>24.68395209839548</v>
      </c>
      <c r="N229" s="276">
        <f t="shared" ca="1" si="511"/>
        <v>41.058814155776645</v>
      </c>
      <c r="O229" s="276">
        <f t="shared" ca="1" si="511"/>
        <v>19.649990697312624</v>
      </c>
      <c r="P229" s="276">
        <f t="shared" ca="1" si="511"/>
        <v>56.327697291728931</v>
      </c>
      <c r="Q229" s="276">
        <f t="shared" ca="1" si="511"/>
        <v>1.4655430377147338</v>
      </c>
      <c r="R229" s="276">
        <f t="shared" ca="1" si="511"/>
        <v>1.7712429768327542</v>
      </c>
      <c r="S229" s="276">
        <f t="shared" ca="1" si="511"/>
        <v>65.537115504348861</v>
      </c>
      <c r="T229" s="276">
        <f t="shared" ca="1" si="511"/>
        <v>97.96915091233943</v>
      </c>
      <c r="U229" s="276">
        <f t="shared" ca="1" si="511"/>
        <v>94.944379433552825</v>
      </c>
      <c r="V229" s="276">
        <f t="shared" ca="1" si="511"/>
        <v>36.83327286851884</v>
      </c>
      <c r="W229" s="276">
        <f t="shared" ca="1" si="511"/>
        <v>98.617317792390963</v>
      </c>
      <c r="X229" s="276">
        <f t="shared" ca="1" si="511"/>
        <v>78.911265318709582</v>
      </c>
      <c r="Y229" s="276">
        <f t="shared" ca="1" si="511"/>
        <v>21.482690371401802</v>
      </c>
      <c r="Z229" s="276">
        <f t="shared" ca="1" si="511"/>
        <v>37.141935151198624</v>
      </c>
      <c r="AA229" s="276">
        <f t="shared" ca="1" si="511"/>
        <v>82.682810408696966</v>
      </c>
      <c r="AB229" s="276">
        <f t="shared" ca="1" si="511"/>
        <v>16.085310383054797</v>
      </c>
      <c r="AC229" s="276">
        <f t="shared" ca="1" si="511"/>
        <v>95.533725754278862</v>
      </c>
      <c r="AD229" s="276">
        <f t="shared" ca="1" si="511"/>
        <v>46.512901207614746</v>
      </c>
      <c r="AE229" s="276">
        <f t="shared" ca="1" si="511"/>
        <v>95.721921133663628</v>
      </c>
      <c r="AF229" s="276">
        <f t="shared" ca="1" si="511"/>
        <v>43.679763759151633</v>
      </c>
      <c r="AG229" s="276">
        <f t="shared" ca="1" si="511"/>
        <v>81.128788259464059</v>
      </c>
      <c r="AH229" s="276">
        <f t="shared" ca="1" si="511"/>
        <v>70.293405207707252</v>
      </c>
      <c r="AI229" s="276">
        <f t="shared" ca="1" si="511"/>
        <v>98.060888418055953</v>
      </c>
      <c r="AJ229" s="276">
        <f t="shared" ca="1" si="511"/>
        <v>91.300852796580799</v>
      </c>
      <c r="AK229" s="276">
        <f t="shared" ca="1" si="511"/>
        <v>44.130800327722888</v>
      </c>
      <c r="AL229" s="276">
        <f t="shared" ca="1" si="511"/>
        <v>15.459703897202616</v>
      </c>
      <c r="AM229" s="276">
        <f t="shared" ca="1" si="511"/>
        <v>16.838708783890823</v>
      </c>
    </row>
    <row r="230" spans="2:49">
      <c r="D230" t="str">
        <f ca="1">IF(OR(C230="RIP",C230="***"),"***",IF((D229-D228)&gt;0,"RIP","ALIVE"))</f>
        <v>ALIVE</v>
      </c>
      <c r="E230" t="str">
        <f t="shared" ref="E230" ca="1" si="512">IF(OR(D230="RIP",D230="***"),"***",IF((E229-E228)&gt;0,"RIP","ALIVE"))</f>
        <v>ALIVE</v>
      </c>
      <c r="F230" t="str">
        <f t="shared" ref="F230" ca="1" si="513">IF(OR(E230="RIP",E230="***"),"***",IF((F229-F228)&gt;0,"RIP","ALIVE"))</f>
        <v>ALIVE</v>
      </c>
      <c r="G230" t="str">
        <f t="shared" ref="G230" ca="1" si="514">IF(OR(F230="RIP",F230="***"),"***",IF((G229-G228)&gt;0,"RIP","ALIVE"))</f>
        <v>ALIVE</v>
      </c>
      <c r="H230" t="str">
        <f t="shared" ref="H230" ca="1" si="515">IF(OR(G230="RIP",G230="***"),"***",IF((H229-H228)&gt;0,"RIP","ALIVE"))</f>
        <v>ALIVE</v>
      </c>
      <c r="I230" t="str">
        <f t="shared" ref="I230" ca="1" si="516">IF(OR(H230="RIP",H230="***"),"***",IF((I229-I228)&gt;0,"RIP","ALIVE"))</f>
        <v>ALIVE</v>
      </c>
      <c r="J230" t="str">
        <f t="shared" ref="J230" ca="1" si="517">IF(OR(I230="RIP",I230="***"),"***",IF((J229-J228)&gt;0,"RIP","ALIVE"))</f>
        <v>ALIVE</v>
      </c>
      <c r="K230" t="str">
        <f t="shared" ref="K230" ca="1" si="518">IF(OR(J230="RIP",J230="***"),"***",IF((K229-K228)&gt;0,"RIP","ALIVE"))</f>
        <v>ALIVE</v>
      </c>
      <c r="L230" t="str">
        <f t="shared" ref="L230" ca="1" si="519">IF(OR(K230="RIP",K230="***"),"***",IF((L229-L228)&gt;0,"RIP","ALIVE"))</f>
        <v>ALIVE</v>
      </c>
      <c r="M230" t="str">
        <f t="shared" ref="M230" ca="1" si="520">IF(OR(L230="RIP",L230="***"),"***",IF((M229-M228)&gt;0,"RIP","ALIVE"))</f>
        <v>ALIVE</v>
      </c>
      <c r="N230" t="str">
        <f t="shared" ref="N230" ca="1" si="521">IF(OR(M230="RIP",M230="***"),"***",IF((N229-N228)&gt;0,"RIP","ALIVE"))</f>
        <v>ALIVE</v>
      </c>
      <c r="O230" t="str">
        <f t="shared" ref="O230" ca="1" si="522">IF(OR(N230="RIP",N230="***"),"***",IF((O229-O228)&gt;0,"RIP","ALIVE"))</f>
        <v>ALIVE</v>
      </c>
      <c r="P230" t="str">
        <f t="shared" ref="P230" ca="1" si="523">IF(OR(O230="RIP",O230="***"),"***",IF((P229-P228)&gt;0,"RIP","ALIVE"))</f>
        <v>ALIVE</v>
      </c>
      <c r="Q230" t="str">
        <f t="shared" ref="Q230" ca="1" si="524">IF(OR(P230="RIP",P230="***"),"***",IF((Q229-Q228)&gt;0,"RIP","ALIVE"))</f>
        <v>ALIVE</v>
      </c>
      <c r="R230" t="str">
        <f t="shared" ref="R230" ca="1" si="525">IF(OR(Q230="RIP",Q230="***"),"***",IF((R229-R228)&gt;0,"RIP","ALIVE"))</f>
        <v>ALIVE</v>
      </c>
      <c r="S230" t="str">
        <f t="shared" ref="S230" ca="1" si="526">IF(OR(R230="RIP",R230="***"),"***",IF((S229-S228)&gt;0,"RIP","ALIVE"))</f>
        <v>ALIVE</v>
      </c>
      <c r="T230" t="str">
        <f t="shared" ref="T230" ca="1" si="527">IF(OR(S230="RIP",S230="***"),"***",IF((T229-T228)&gt;0,"RIP","ALIVE"))</f>
        <v>RIP</v>
      </c>
      <c r="U230" t="str">
        <f t="shared" ref="U230" ca="1" si="528">IF(OR(T230="RIP",T230="***"),"***",IF((U229-U228)&gt;0,"RIP","ALIVE"))</f>
        <v>***</v>
      </c>
      <c r="V230" t="str">
        <f t="shared" ref="V230" ca="1" si="529">IF(OR(U230="RIP",U230="***"),"***",IF((V229-V228)&gt;0,"RIP","ALIVE"))</f>
        <v>***</v>
      </c>
      <c r="W230" t="str">
        <f t="shared" ref="W230" ca="1" si="530">IF(OR(V230="RIP",V230="***"),"***",IF((W229-W228)&gt;0,"RIP","ALIVE"))</f>
        <v>***</v>
      </c>
      <c r="X230" t="str">
        <f t="shared" ref="X230" ca="1" si="531">IF(OR(W230="RIP",W230="***"),"***",IF((X229-X228)&gt;0,"RIP","ALIVE"))</f>
        <v>***</v>
      </c>
      <c r="Y230" t="str">
        <f t="shared" ref="Y230" ca="1" si="532">IF(OR(X230="RIP",X230="***"),"***",IF((Y229-Y228)&gt;0,"RIP","ALIVE"))</f>
        <v>***</v>
      </c>
      <c r="Z230" t="str">
        <f t="shared" ref="Z230" ca="1" si="533">IF(OR(Y230="RIP",Y230="***"),"***",IF((Z229-Z228)&gt;0,"RIP","ALIVE"))</f>
        <v>***</v>
      </c>
      <c r="AA230" t="str">
        <f t="shared" ref="AA230" ca="1" si="534">IF(OR(Z230="RIP",Z230="***"),"***",IF((AA229-AA228)&gt;0,"RIP","ALIVE"))</f>
        <v>***</v>
      </c>
      <c r="AB230" t="str">
        <f t="shared" ref="AB230" ca="1" si="535">IF(OR(AA230="RIP",AA230="***"),"***",IF((AB229-AB228)&gt;0,"RIP","ALIVE"))</f>
        <v>***</v>
      </c>
      <c r="AC230" t="str">
        <f t="shared" ref="AC230" ca="1" si="536">IF(OR(AB230="RIP",AB230="***"),"***",IF((AC229-AC228)&gt;0,"RIP","ALIVE"))</f>
        <v>***</v>
      </c>
      <c r="AD230" t="str">
        <f t="shared" ref="AD230" ca="1" si="537">IF(OR(AC230="RIP",AC230="***"),"***",IF((AD229-AD228)&gt;0,"RIP","ALIVE"))</f>
        <v>***</v>
      </c>
      <c r="AE230" t="str">
        <f t="shared" ref="AE230" ca="1" si="538">IF(OR(AD230="RIP",AD230="***"),"***",IF((AE229-AE228)&gt;0,"RIP","ALIVE"))</f>
        <v>***</v>
      </c>
      <c r="AF230" t="str">
        <f t="shared" ref="AF230" ca="1" si="539">IF(OR(AE230="RIP",AE230="***"),"***",IF((AF229-AF228)&gt;0,"RIP","ALIVE"))</f>
        <v>***</v>
      </c>
      <c r="AG230" t="str">
        <f t="shared" ref="AG230" ca="1" si="540">IF(OR(AF230="RIP",AF230="***"),"***",IF((AG229-AG228)&gt;0,"RIP","ALIVE"))</f>
        <v>***</v>
      </c>
      <c r="AH230" t="str">
        <f t="shared" ref="AH230" ca="1" si="541">IF(OR(AG230="RIP",AG230="***"),"***",IF((AH229-AH228)&gt;0,"RIP","ALIVE"))</f>
        <v>***</v>
      </c>
      <c r="AI230" t="str">
        <f t="shared" ref="AI230" ca="1" si="542">IF(OR(AH230="RIP",AH230="***"),"***",IF((AI229-AI228)&gt;0,"RIP","ALIVE"))</f>
        <v>***</v>
      </c>
      <c r="AJ230" t="str">
        <f t="shared" ref="AJ230" ca="1" si="543">IF(OR(AI230="RIP",AI230="***"),"***",IF((AJ229-AJ228)&gt;0,"RIP","ALIVE"))</f>
        <v>***</v>
      </c>
      <c r="AK230" t="str">
        <f t="shared" ref="AK230" ca="1" si="544">IF(OR(AJ230="RIP",AJ230="***"),"***",IF((AK229-AK228)&gt;0,"RIP","ALIVE"))</f>
        <v>***</v>
      </c>
      <c r="AL230" t="str">
        <f t="shared" ref="AL230" ca="1" si="545">IF(OR(AK230="RIP",AK230="***"),"***",IF((AL229-AL228)&gt;0,"RIP","ALIVE"))</f>
        <v>***</v>
      </c>
      <c r="AM230" t="str">
        <f t="shared" ref="AM230" ca="1" si="546">IF(OR(AL230="RIP",AL230="***"),"***",IF((AM229-AM228)&gt;0,"RIP","ALIVE"))</f>
        <v>***</v>
      </c>
      <c r="AN230" t="str">
        <f t="shared" ref="AN230" ca="1" si="547">IF(OR(AM230="RIP",AM230="***"),"***",IF((AN229-AN228)&gt;0,"RIP","ALIVE"))</f>
        <v>***</v>
      </c>
      <c r="AO230" t="str">
        <f t="shared" ref="AO230" ca="1" si="548">IF(OR(AN230="RIP",AN230="***"),"***",IF((AO229-AO228)&gt;0,"RIP","ALIVE"))</f>
        <v>***</v>
      </c>
      <c r="AP230" t="str">
        <f t="shared" ref="AP230" ca="1" si="549">IF(OR(AO230="RIP",AO230="***"),"***",IF((AP229-AP228)&gt;0,"RIP","ALIVE"))</f>
        <v>***</v>
      </c>
      <c r="AQ230" t="str">
        <f t="shared" ref="AQ230" ca="1" si="550">IF(OR(AP230="RIP",AP230="***"),"***",IF((AQ229-AQ228)&gt;0,"RIP","ALIVE"))</f>
        <v>***</v>
      </c>
      <c r="AR230" t="str">
        <f t="shared" ref="AR230" ca="1" si="551">IF(OR(AQ230="RIP",AQ230="***"),"***",IF((AR229-AR228)&gt;0,"RIP","ALIVE"))</f>
        <v>***</v>
      </c>
      <c r="AS230" t="str">
        <f t="shared" ref="AS230" ca="1" si="552">IF(OR(AR230="RIP",AR230="***"),"***",IF((AS229-AS228)&gt;0,"RIP","ALIVE"))</f>
        <v>***</v>
      </c>
      <c r="AT230" t="str">
        <f t="shared" ref="AT230" ca="1" si="553">IF(OR(AS230="RIP",AS230="***"),"***",IF((AT229-AT228)&gt;0,"RIP","ALIVE"))</f>
        <v>***</v>
      </c>
      <c r="AU230" t="str">
        <f t="shared" ref="AU230" ca="1" si="554">IF(OR(AT230="RIP",AT230="***"),"***",IF((AU229-AU228)&gt;0,"RIP","ALIVE"))</f>
        <v>***</v>
      </c>
      <c r="AV230" t="str">
        <f t="shared" ref="AV230" ca="1" si="555">IF(OR(AU230="RIP",AU230="***"),"***",IF((AV229-AV228)&gt;0,"RIP","ALIVE"))</f>
        <v>***</v>
      </c>
      <c r="AW230" t="str">
        <f t="shared" ref="AW230" ca="1" si="556">IF(OR(AV230="RIP",AV230="***"),"***",IF((AW229-AW228)&gt;0,"RIP","ALIVE"))</f>
        <v>***</v>
      </c>
    </row>
    <row r="233" spans="2:49">
      <c r="B233">
        <v>66</v>
      </c>
      <c r="C233" t="s">
        <v>396</v>
      </c>
      <c r="D233" s="75">
        <f ca="1">COUNTIF(D239:AW239,"ALIVE")</f>
        <v>25</v>
      </c>
    </row>
    <row r="234" spans="2:49">
      <c r="C234" s="75" t="s">
        <v>349</v>
      </c>
      <c r="D234" s="273">
        <v>66</v>
      </c>
      <c r="E234" s="201">
        <f>D234+1</f>
        <v>67</v>
      </c>
      <c r="F234" s="201">
        <f t="shared" ref="F234:P234" si="557">E234+1</f>
        <v>68</v>
      </c>
      <c r="G234" s="201">
        <f t="shared" si="557"/>
        <v>69</v>
      </c>
      <c r="H234" s="201">
        <f t="shared" si="557"/>
        <v>70</v>
      </c>
      <c r="I234" s="201">
        <f t="shared" si="557"/>
        <v>71</v>
      </c>
      <c r="J234" s="201">
        <f t="shared" si="557"/>
        <v>72</v>
      </c>
      <c r="K234" s="201">
        <f t="shared" si="557"/>
        <v>73</v>
      </c>
      <c r="L234" s="201">
        <f t="shared" si="557"/>
        <v>74</v>
      </c>
      <c r="M234" s="201">
        <f t="shared" si="557"/>
        <v>75</v>
      </c>
      <c r="N234" s="201">
        <f t="shared" si="557"/>
        <v>76</v>
      </c>
      <c r="O234" s="201">
        <f t="shared" si="557"/>
        <v>77</v>
      </c>
      <c r="P234" s="201">
        <f t="shared" si="557"/>
        <v>78</v>
      </c>
      <c r="Q234" s="201">
        <f>P234+1</f>
        <v>79</v>
      </c>
      <c r="R234" s="201">
        <f t="shared" ref="R234:Y234" si="558">Q234+1</f>
        <v>80</v>
      </c>
      <c r="S234" s="201">
        <f t="shared" si="558"/>
        <v>81</v>
      </c>
      <c r="T234" s="201">
        <f t="shared" si="558"/>
        <v>82</v>
      </c>
      <c r="U234" s="201">
        <f t="shared" si="558"/>
        <v>83</v>
      </c>
      <c r="V234" s="201">
        <f t="shared" si="558"/>
        <v>84</v>
      </c>
      <c r="W234" s="201">
        <f t="shared" si="558"/>
        <v>85</v>
      </c>
      <c r="X234" s="201">
        <f t="shared" si="558"/>
        <v>86</v>
      </c>
      <c r="Y234" s="201">
        <f t="shared" si="558"/>
        <v>87</v>
      </c>
      <c r="Z234" s="201">
        <f>Y234+1</f>
        <v>88</v>
      </c>
      <c r="AA234" s="201">
        <f t="shared" ref="AA234:AF234" si="559">Z234+1</f>
        <v>89</v>
      </c>
      <c r="AB234" s="201">
        <f t="shared" si="559"/>
        <v>90</v>
      </c>
      <c r="AC234" s="201">
        <f t="shared" si="559"/>
        <v>91</v>
      </c>
      <c r="AD234" s="201">
        <f t="shared" si="559"/>
        <v>92</v>
      </c>
      <c r="AE234" s="201">
        <f t="shared" si="559"/>
        <v>93</v>
      </c>
      <c r="AF234" s="201">
        <f t="shared" si="559"/>
        <v>94</v>
      </c>
      <c r="AG234" s="201">
        <f>AF234+1</f>
        <v>95</v>
      </c>
      <c r="AH234" s="201">
        <f t="shared" ref="AH234:AL234" si="560">AG234+1</f>
        <v>96</v>
      </c>
      <c r="AI234" s="201">
        <f t="shared" si="560"/>
        <v>97</v>
      </c>
      <c r="AJ234" s="201">
        <f t="shared" si="560"/>
        <v>98</v>
      </c>
      <c r="AK234" s="201">
        <f t="shared" si="560"/>
        <v>99</v>
      </c>
      <c r="AL234" s="201">
        <f t="shared" si="560"/>
        <v>100</v>
      </c>
    </row>
    <row r="235" spans="2:49">
      <c r="D235" s="274">
        <v>1.6802999999999998E-2</v>
      </c>
      <c r="E235" s="274">
        <v>1.8307E-2</v>
      </c>
      <c r="F235" s="274">
        <v>1.9869000000000001E-2</v>
      </c>
      <c r="G235" s="274">
        <v>2.1492000000000001E-2</v>
      </c>
      <c r="H235" s="274">
        <v>2.3324000000000001E-2</v>
      </c>
      <c r="I235" s="274">
        <v>2.5412000000000001E-2</v>
      </c>
      <c r="J235" s="274">
        <v>2.7737999999999999E-2</v>
      </c>
      <c r="K235" s="274">
        <v>3.0594E-2</v>
      </c>
      <c r="L235" s="274">
        <v>3.3673000000000002E-2</v>
      </c>
      <c r="M235" s="274">
        <v>3.6860999999999998E-2</v>
      </c>
      <c r="N235" s="274">
        <v>4.0411999999999997E-2</v>
      </c>
      <c r="O235" s="274">
        <v>4.4643000000000002E-2</v>
      </c>
      <c r="P235" s="274">
        <v>4.9437000000000002E-2</v>
      </c>
      <c r="Q235" s="274">
        <v>5.4566999999999997E-2</v>
      </c>
      <c r="R235" s="274">
        <v>6.0365000000000002E-2</v>
      </c>
      <c r="S235" s="274">
        <v>6.6623000000000002E-2</v>
      </c>
      <c r="T235" s="274">
        <v>7.3633000000000004E-2</v>
      </c>
      <c r="U235" s="274">
        <v>8.1420999999999993E-2</v>
      </c>
      <c r="V235" s="274">
        <v>9.0897000000000006E-2</v>
      </c>
      <c r="W235" s="274">
        <v>0.101288</v>
      </c>
      <c r="X235" s="274">
        <v>0.112634</v>
      </c>
      <c r="Y235" s="274">
        <v>0.124971</v>
      </c>
      <c r="Z235" s="274">
        <v>0.138321</v>
      </c>
      <c r="AA235" s="274">
        <v>0.152696</v>
      </c>
      <c r="AB235" s="274">
        <v>0.16808899999999999</v>
      </c>
      <c r="AC235" s="274">
        <v>0.184477</v>
      </c>
      <c r="AD235" s="274">
        <v>0.201816</v>
      </c>
      <c r="AE235" s="274">
        <v>0.22004000000000001</v>
      </c>
      <c r="AF235" s="274">
        <v>0.239065</v>
      </c>
      <c r="AG235" s="274">
        <v>0.25878099999999998</v>
      </c>
      <c r="AH235" s="274">
        <v>0.27906199999999998</v>
      </c>
      <c r="AI235" s="274">
        <v>0.29976399999999997</v>
      </c>
      <c r="AJ235" s="274">
        <v>0.32073099999999999</v>
      </c>
      <c r="AK235" s="274">
        <v>0.34179900000000002</v>
      </c>
      <c r="AL235" s="274">
        <v>1</v>
      </c>
    </row>
    <row r="236" spans="2:49">
      <c r="C236" t="s">
        <v>397</v>
      </c>
      <c r="D236" s="36">
        <f>D235*100</f>
        <v>1.6802999999999999</v>
      </c>
      <c r="E236" s="36">
        <f t="shared" ref="E236:AL236" si="561">E235*100</f>
        <v>1.8307</v>
      </c>
      <c r="F236" s="36">
        <f t="shared" si="561"/>
        <v>1.9869000000000001</v>
      </c>
      <c r="G236" s="36">
        <f t="shared" si="561"/>
        <v>2.1492</v>
      </c>
      <c r="H236" s="36">
        <f t="shared" si="561"/>
        <v>2.3324000000000003</v>
      </c>
      <c r="I236" s="36">
        <f t="shared" si="561"/>
        <v>2.5411999999999999</v>
      </c>
      <c r="J236" s="36">
        <f t="shared" si="561"/>
        <v>2.7738</v>
      </c>
      <c r="K236" s="36">
        <f t="shared" si="561"/>
        <v>3.0594000000000001</v>
      </c>
      <c r="L236" s="36">
        <f t="shared" si="561"/>
        <v>3.3673000000000002</v>
      </c>
      <c r="M236" s="36">
        <f t="shared" si="561"/>
        <v>3.6860999999999997</v>
      </c>
      <c r="N236" s="36">
        <f t="shared" si="561"/>
        <v>4.0411999999999999</v>
      </c>
      <c r="O236" s="36">
        <f t="shared" si="561"/>
        <v>4.4643000000000006</v>
      </c>
      <c r="P236" s="36">
        <f t="shared" si="561"/>
        <v>4.9436999999999998</v>
      </c>
      <c r="Q236" s="36">
        <f t="shared" si="561"/>
        <v>5.4566999999999997</v>
      </c>
      <c r="R236" s="36">
        <f t="shared" si="561"/>
        <v>6.0365000000000002</v>
      </c>
      <c r="S236" s="36">
        <f t="shared" si="561"/>
        <v>6.6623000000000001</v>
      </c>
      <c r="T236" s="36">
        <f t="shared" si="561"/>
        <v>7.3633000000000006</v>
      </c>
      <c r="U236" s="36">
        <f t="shared" si="561"/>
        <v>8.1420999999999992</v>
      </c>
      <c r="V236" s="36">
        <f t="shared" si="561"/>
        <v>9.0897000000000006</v>
      </c>
      <c r="W236" s="36">
        <f t="shared" si="561"/>
        <v>10.1288</v>
      </c>
      <c r="X236" s="36">
        <f t="shared" si="561"/>
        <v>11.263399999999999</v>
      </c>
      <c r="Y236" s="36">
        <f t="shared" si="561"/>
        <v>12.4971</v>
      </c>
      <c r="Z236" s="36">
        <f t="shared" si="561"/>
        <v>13.832100000000001</v>
      </c>
      <c r="AA236" s="36">
        <f t="shared" si="561"/>
        <v>15.269600000000001</v>
      </c>
      <c r="AB236" s="36">
        <f t="shared" si="561"/>
        <v>16.808899999999998</v>
      </c>
      <c r="AC236" s="36">
        <f t="shared" si="561"/>
        <v>18.447700000000001</v>
      </c>
      <c r="AD236" s="36">
        <f t="shared" si="561"/>
        <v>20.1816</v>
      </c>
      <c r="AE236" s="36">
        <f t="shared" si="561"/>
        <v>22.004000000000001</v>
      </c>
      <c r="AF236" s="36">
        <f t="shared" si="561"/>
        <v>23.906500000000001</v>
      </c>
      <c r="AG236" s="36">
        <f t="shared" si="561"/>
        <v>25.8781</v>
      </c>
      <c r="AH236" s="36">
        <f t="shared" si="561"/>
        <v>27.906199999999998</v>
      </c>
      <c r="AI236" s="36">
        <f t="shared" si="561"/>
        <v>29.976399999999998</v>
      </c>
      <c r="AJ236" s="36">
        <f t="shared" si="561"/>
        <v>32.073099999999997</v>
      </c>
      <c r="AK236" s="36">
        <f t="shared" si="561"/>
        <v>34.179900000000004</v>
      </c>
      <c r="AL236" s="36">
        <f t="shared" si="561"/>
        <v>100</v>
      </c>
    </row>
    <row r="237" spans="2:49">
      <c r="D237" s="36">
        <f>100-D236</f>
        <v>98.319699999999997</v>
      </c>
      <c r="E237" s="36">
        <f t="shared" ref="E237:AL237" si="562">100-E236</f>
        <v>98.169300000000007</v>
      </c>
      <c r="F237" s="36">
        <f t="shared" si="562"/>
        <v>98.013099999999994</v>
      </c>
      <c r="G237" s="36">
        <f t="shared" si="562"/>
        <v>97.850800000000007</v>
      </c>
      <c r="H237" s="36">
        <f t="shared" si="562"/>
        <v>97.667599999999993</v>
      </c>
      <c r="I237" s="36">
        <f t="shared" si="562"/>
        <v>97.458799999999997</v>
      </c>
      <c r="J237" s="36">
        <f t="shared" si="562"/>
        <v>97.226200000000006</v>
      </c>
      <c r="K237" s="36">
        <f t="shared" si="562"/>
        <v>96.940600000000003</v>
      </c>
      <c r="L237" s="36">
        <f t="shared" si="562"/>
        <v>96.6327</v>
      </c>
      <c r="M237" s="36">
        <f t="shared" si="562"/>
        <v>96.313900000000004</v>
      </c>
      <c r="N237" s="36">
        <f t="shared" si="562"/>
        <v>95.958799999999997</v>
      </c>
      <c r="O237" s="36">
        <f t="shared" si="562"/>
        <v>95.535700000000006</v>
      </c>
      <c r="P237" s="36">
        <f t="shared" si="562"/>
        <v>95.056299999999993</v>
      </c>
      <c r="Q237" s="36">
        <f t="shared" si="562"/>
        <v>94.543300000000002</v>
      </c>
      <c r="R237" s="36">
        <f t="shared" si="562"/>
        <v>93.963499999999996</v>
      </c>
      <c r="S237" s="36">
        <f t="shared" si="562"/>
        <v>93.337699999999998</v>
      </c>
      <c r="T237" s="36">
        <f t="shared" si="562"/>
        <v>92.636700000000005</v>
      </c>
      <c r="U237" s="36">
        <f t="shared" si="562"/>
        <v>91.857900000000001</v>
      </c>
      <c r="V237" s="36">
        <f t="shared" si="562"/>
        <v>90.910300000000007</v>
      </c>
      <c r="W237" s="36">
        <f t="shared" si="562"/>
        <v>89.871200000000002</v>
      </c>
      <c r="X237" s="36">
        <f t="shared" si="562"/>
        <v>88.736599999999996</v>
      </c>
      <c r="Y237" s="36">
        <f t="shared" si="562"/>
        <v>87.502899999999997</v>
      </c>
      <c r="Z237" s="36">
        <f t="shared" si="562"/>
        <v>86.167900000000003</v>
      </c>
      <c r="AA237" s="36">
        <f t="shared" si="562"/>
        <v>84.730400000000003</v>
      </c>
      <c r="AB237" s="36">
        <f t="shared" si="562"/>
        <v>83.191100000000006</v>
      </c>
      <c r="AC237" s="36">
        <f t="shared" si="562"/>
        <v>81.552300000000002</v>
      </c>
      <c r="AD237" s="36">
        <f t="shared" si="562"/>
        <v>79.818399999999997</v>
      </c>
      <c r="AE237" s="36">
        <f t="shared" si="562"/>
        <v>77.995999999999995</v>
      </c>
      <c r="AF237" s="36">
        <f t="shared" si="562"/>
        <v>76.093500000000006</v>
      </c>
      <c r="AG237" s="36">
        <f t="shared" si="562"/>
        <v>74.121899999999997</v>
      </c>
      <c r="AH237" s="36">
        <f t="shared" si="562"/>
        <v>72.093800000000002</v>
      </c>
      <c r="AI237" s="36">
        <f t="shared" si="562"/>
        <v>70.023600000000002</v>
      </c>
      <c r="AJ237" s="36">
        <f t="shared" si="562"/>
        <v>67.926900000000003</v>
      </c>
      <c r="AK237" s="36">
        <f t="shared" si="562"/>
        <v>65.820099999999996</v>
      </c>
      <c r="AL237" s="36">
        <f t="shared" si="562"/>
        <v>0</v>
      </c>
    </row>
    <row r="238" spans="2:49">
      <c r="C238" s="275" t="s">
        <v>398</v>
      </c>
      <c r="D238" s="276">
        <f ca="1">RAND()*100</f>
        <v>95.845127735246791</v>
      </c>
      <c r="E238" s="276">
        <f t="shared" ref="E238:AL238" ca="1" si="563">RAND()*100</f>
        <v>41.492930545843898</v>
      </c>
      <c r="F238" s="276">
        <f t="shared" ca="1" si="563"/>
        <v>96.297645013722288</v>
      </c>
      <c r="G238" s="276">
        <f t="shared" ca="1" si="563"/>
        <v>34.356356356205623</v>
      </c>
      <c r="H238" s="276">
        <f t="shared" ca="1" si="563"/>
        <v>80.540982694401634</v>
      </c>
      <c r="I238" s="276">
        <f t="shared" ca="1" si="563"/>
        <v>23.617019134744321</v>
      </c>
      <c r="J238" s="276">
        <f t="shared" ca="1" si="563"/>
        <v>60.798453858117661</v>
      </c>
      <c r="K238" s="276">
        <f t="shared" ca="1" si="563"/>
        <v>37.023606441424015</v>
      </c>
      <c r="L238" s="276">
        <f t="shared" ca="1" si="563"/>
        <v>12.264740987554546</v>
      </c>
      <c r="M238" s="276">
        <f t="shared" ca="1" si="563"/>
        <v>37.445523719950494</v>
      </c>
      <c r="N238" s="276">
        <f t="shared" ca="1" si="563"/>
        <v>6.1242612518011548</v>
      </c>
      <c r="O238" s="276">
        <f t="shared" ca="1" si="563"/>
        <v>1.3783698164680613</v>
      </c>
      <c r="P238" s="276">
        <f t="shared" ca="1" si="563"/>
        <v>31.844117737320399</v>
      </c>
      <c r="Q238" s="276">
        <f t="shared" ca="1" si="563"/>
        <v>66.458858081625394</v>
      </c>
      <c r="R238" s="276">
        <f t="shared" ca="1" si="563"/>
        <v>58.998579668834473</v>
      </c>
      <c r="S238" s="276">
        <f t="shared" ca="1" si="563"/>
        <v>83.289168470527827</v>
      </c>
      <c r="T238" s="276">
        <f t="shared" ca="1" si="563"/>
        <v>45.222352340621796</v>
      </c>
      <c r="U238" s="276">
        <f t="shared" ca="1" si="563"/>
        <v>7.5827480274602959</v>
      </c>
      <c r="V238" s="276">
        <f t="shared" ca="1" si="563"/>
        <v>30.911196456033764</v>
      </c>
      <c r="W238" s="276">
        <f t="shared" ca="1" si="563"/>
        <v>21.378497566578215</v>
      </c>
      <c r="X238" s="276">
        <f t="shared" ca="1" si="563"/>
        <v>9.0541004218513628</v>
      </c>
      <c r="Y238" s="276">
        <f t="shared" ca="1" si="563"/>
        <v>82.408984076498882</v>
      </c>
      <c r="Z238" s="276">
        <f t="shared" ca="1" si="563"/>
        <v>64.495589246828601</v>
      </c>
      <c r="AA238" s="276">
        <f t="shared" ca="1" si="563"/>
        <v>28.546982833518054</v>
      </c>
      <c r="AB238" s="276">
        <f t="shared" ca="1" si="563"/>
        <v>48.340656740800938</v>
      </c>
      <c r="AC238" s="276">
        <f t="shared" ca="1" si="563"/>
        <v>85.438891040041469</v>
      </c>
      <c r="AD238" s="276">
        <f t="shared" ca="1" si="563"/>
        <v>48.205703556760547</v>
      </c>
      <c r="AE238" s="276">
        <f t="shared" ca="1" si="563"/>
        <v>88.631543215647099</v>
      </c>
      <c r="AF238" s="276">
        <f t="shared" ca="1" si="563"/>
        <v>35.58478843861019</v>
      </c>
      <c r="AG238" s="276">
        <f t="shared" ca="1" si="563"/>
        <v>49.016976124828304</v>
      </c>
      <c r="AH238" s="276">
        <f t="shared" ca="1" si="563"/>
        <v>51.224492737628488</v>
      </c>
      <c r="AI238" s="276">
        <f t="shared" ca="1" si="563"/>
        <v>80.485590479204902</v>
      </c>
      <c r="AJ238" s="276">
        <f t="shared" ca="1" si="563"/>
        <v>75.673061427555155</v>
      </c>
      <c r="AK238" s="276">
        <f t="shared" ca="1" si="563"/>
        <v>51.681152716261167</v>
      </c>
      <c r="AL238" s="276">
        <f t="shared" ca="1" si="563"/>
        <v>78.11869258031777</v>
      </c>
    </row>
    <row r="239" spans="2:49">
      <c r="D239" t="str">
        <f ca="1">IF(OR(C239="RIP",C239="***"),"***",IF((D238-D237)&gt;0,"RIP","ALIVE"))</f>
        <v>ALIVE</v>
      </c>
      <c r="E239" t="str">
        <f t="shared" ref="E239" ca="1" si="564">IF(OR(D239="RIP",D239="***"),"***",IF((E238-E237)&gt;0,"RIP","ALIVE"))</f>
        <v>ALIVE</v>
      </c>
      <c r="F239" t="str">
        <f t="shared" ref="F239" ca="1" si="565">IF(OR(E239="RIP",E239="***"),"***",IF((F238-F237)&gt;0,"RIP","ALIVE"))</f>
        <v>ALIVE</v>
      </c>
      <c r="G239" t="str">
        <f t="shared" ref="G239" ca="1" si="566">IF(OR(F239="RIP",F239="***"),"***",IF((G238-G237)&gt;0,"RIP","ALIVE"))</f>
        <v>ALIVE</v>
      </c>
      <c r="H239" t="str">
        <f t="shared" ref="H239" ca="1" si="567">IF(OR(G239="RIP",G239="***"),"***",IF((H238-H237)&gt;0,"RIP","ALIVE"))</f>
        <v>ALIVE</v>
      </c>
      <c r="I239" t="str">
        <f t="shared" ref="I239" ca="1" si="568">IF(OR(H239="RIP",H239="***"),"***",IF((I238-I237)&gt;0,"RIP","ALIVE"))</f>
        <v>ALIVE</v>
      </c>
      <c r="J239" t="str">
        <f t="shared" ref="J239" ca="1" si="569">IF(OR(I239="RIP",I239="***"),"***",IF((J238-J237)&gt;0,"RIP","ALIVE"))</f>
        <v>ALIVE</v>
      </c>
      <c r="K239" t="str">
        <f t="shared" ref="K239" ca="1" si="570">IF(OR(J239="RIP",J239="***"),"***",IF((K238-K237)&gt;0,"RIP","ALIVE"))</f>
        <v>ALIVE</v>
      </c>
      <c r="L239" t="str">
        <f t="shared" ref="L239" ca="1" si="571">IF(OR(K239="RIP",K239="***"),"***",IF((L238-L237)&gt;0,"RIP","ALIVE"))</f>
        <v>ALIVE</v>
      </c>
      <c r="M239" t="str">
        <f t="shared" ref="M239" ca="1" si="572">IF(OR(L239="RIP",L239="***"),"***",IF((M238-M237)&gt;0,"RIP","ALIVE"))</f>
        <v>ALIVE</v>
      </c>
      <c r="N239" t="str">
        <f t="shared" ref="N239" ca="1" si="573">IF(OR(M239="RIP",M239="***"),"***",IF((N238-N237)&gt;0,"RIP","ALIVE"))</f>
        <v>ALIVE</v>
      </c>
      <c r="O239" t="str">
        <f t="shared" ref="O239" ca="1" si="574">IF(OR(N239="RIP",N239="***"),"***",IF((O238-O237)&gt;0,"RIP","ALIVE"))</f>
        <v>ALIVE</v>
      </c>
      <c r="P239" t="str">
        <f t="shared" ref="P239" ca="1" si="575">IF(OR(O239="RIP",O239="***"),"***",IF((P238-P237)&gt;0,"RIP","ALIVE"))</f>
        <v>ALIVE</v>
      </c>
      <c r="Q239" t="str">
        <f t="shared" ref="Q239" ca="1" si="576">IF(OR(P239="RIP",P239="***"),"***",IF((Q238-Q237)&gt;0,"RIP","ALIVE"))</f>
        <v>ALIVE</v>
      </c>
      <c r="R239" t="str">
        <f t="shared" ref="R239" ca="1" si="577">IF(OR(Q239="RIP",Q239="***"),"***",IF((R238-R237)&gt;0,"RIP","ALIVE"))</f>
        <v>ALIVE</v>
      </c>
      <c r="S239" t="str">
        <f t="shared" ref="S239" ca="1" si="578">IF(OR(R239="RIP",R239="***"),"***",IF((S238-S237)&gt;0,"RIP","ALIVE"))</f>
        <v>ALIVE</v>
      </c>
      <c r="T239" t="str">
        <f t="shared" ref="T239" ca="1" si="579">IF(OR(S239="RIP",S239="***"),"***",IF((T238-T237)&gt;0,"RIP","ALIVE"))</f>
        <v>ALIVE</v>
      </c>
      <c r="U239" t="str">
        <f t="shared" ref="U239" ca="1" si="580">IF(OR(T239="RIP",T239="***"),"***",IF((U238-U237)&gt;0,"RIP","ALIVE"))</f>
        <v>ALIVE</v>
      </c>
      <c r="V239" t="str">
        <f t="shared" ref="V239" ca="1" si="581">IF(OR(U239="RIP",U239="***"),"***",IF((V238-V237)&gt;0,"RIP","ALIVE"))</f>
        <v>ALIVE</v>
      </c>
      <c r="W239" t="str">
        <f t="shared" ref="W239" ca="1" si="582">IF(OR(V239="RIP",V239="***"),"***",IF((W238-W237)&gt;0,"RIP","ALIVE"))</f>
        <v>ALIVE</v>
      </c>
      <c r="X239" t="str">
        <f t="shared" ref="X239" ca="1" si="583">IF(OR(W239="RIP",W239="***"),"***",IF((X238-X237)&gt;0,"RIP","ALIVE"))</f>
        <v>ALIVE</v>
      </c>
      <c r="Y239" t="str">
        <f t="shared" ref="Y239" ca="1" si="584">IF(OR(X239="RIP",X239="***"),"***",IF((Y238-Y237)&gt;0,"RIP","ALIVE"))</f>
        <v>ALIVE</v>
      </c>
      <c r="Z239" t="str">
        <f t="shared" ref="Z239" ca="1" si="585">IF(OR(Y239="RIP",Y239="***"),"***",IF((Z238-Z237)&gt;0,"RIP","ALIVE"))</f>
        <v>ALIVE</v>
      </c>
      <c r="AA239" t="str">
        <f t="shared" ref="AA239" ca="1" si="586">IF(OR(Z239="RIP",Z239="***"),"***",IF((AA238-AA237)&gt;0,"RIP","ALIVE"))</f>
        <v>ALIVE</v>
      </c>
      <c r="AB239" t="str">
        <f t="shared" ref="AB239" ca="1" si="587">IF(OR(AA239="RIP",AA239="***"),"***",IF((AB238-AB237)&gt;0,"RIP","ALIVE"))</f>
        <v>ALIVE</v>
      </c>
      <c r="AC239" t="str">
        <f t="shared" ref="AC239" ca="1" si="588">IF(OR(AB239="RIP",AB239="***"),"***",IF((AC238-AC237)&gt;0,"RIP","ALIVE"))</f>
        <v>RIP</v>
      </c>
      <c r="AD239" t="str">
        <f t="shared" ref="AD239" ca="1" si="589">IF(OR(AC239="RIP",AC239="***"),"***",IF((AD238-AD237)&gt;0,"RIP","ALIVE"))</f>
        <v>***</v>
      </c>
      <c r="AE239" t="str">
        <f t="shared" ref="AE239" ca="1" si="590">IF(OR(AD239="RIP",AD239="***"),"***",IF((AE238-AE237)&gt;0,"RIP","ALIVE"))</f>
        <v>***</v>
      </c>
      <c r="AF239" t="str">
        <f t="shared" ref="AF239" ca="1" si="591">IF(OR(AE239="RIP",AE239="***"),"***",IF((AF238-AF237)&gt;0,"RIP","ALIVE"))</f>
        <v>***</v>
      </c>
      <c r="AG239" t="str">
        <f t="shared" ref="AG239" ca="1" si="592">IF(OR(AF239="RIP",AF239="***"),"***",IF((AG238-AG237)&gt;0,"RIP","ALIVE"))</f>
        <v>***</v>
      </c>
      <c r="AH239" t="str">
        <f t="shared" ref="AH239" ca="1" si="593">IF(OR(AG239="RIP",AG239="***"),"***",IF((AH238-AH237)&gt;0,"RIP","ALIVE"))</f>
        <v>***</v>
      </c>
      <c r="AI239" t="str">
        <f t="shared" ref="AI239" ca="1" si="594">IF(OR(AH239="RIP",AH239="***"),"***",IF((AI238-AI237)&gt;0,"RIP","ALIVE"))</f>
        <v>***</v>
      </c>
      <c r="AJ239" t="str">
        <f t="shared" ref="AJ239" ca="1" si="595">IF(OR(AI239="RIP",AI239="***"),"***",IF((AJ238-AJ237)&gt;0,"RIP","ALIVE"))</f>
        <v>***</v>
      </c>
      <c r="AK239" t="str">
        <f t="shared" ref="AK239" ca="1" si="596">IF(OR(AJ239="RIP",AJ239="***"),"***",IF((AK238-AK237)&gt;0,"RIP","ALIVE"))</f>
        <v>***</v>
      </c>
      <c r="AL239" t="str">
        <f t="shared" ref="AL239" ca="1" si="597">IF(OR(AK239="RIP",AK239="***"),"***",IF((AL238-AL237)&gt;0,"RIP","ALIVE"))</f>
        <v>***</v>
      </c>
      <c r="AM239" t="str">
        <f t="shared" ref="AM239" ca="1" si="598">IF(OR(AL239="RIP",AL239="***"),"***",IF((AM238-AM237)&gt;0,"RIP","ALIVE"))</f>
        <v>***</v>
      </c>
      <c r="AN239" t="str">
        <f t="shared" ref="AN239" ca="1" si="599">IF(OR(AM239="RIP",AM239="***"),"***",IF((AN238-AN237)&gt;0,"RIP","ALIVE"))</f>
        <v>***</v>
      </c>
      <c r="AO239" t="str">
        <f t="shared" ref="AO239" ca="1" si="600">IF(OR(AN239="RIP",AN239="***"),"***",IF((AO238-AO237)&gt;0,"RIP","ALIVE"))</f>
        <v>***</v>
      </c>
      <c r="AP239" t="str">
        <f t="shared" ref="AP239" ca="1" si="601">IF(OR(AO239="RIP",AO239="***"),"***",IF((AP238-AP237)&gt;0,"RIP","ALIVE"))</f>
        <v>***</v>
      </c>
      <c r="AQ239" t="str">
        <f t="shared" ref="AQ239" ca="1" si="602">IF(OR(AP239="RIP",AP239="***"),"***",IF((AQ238-AQ237)&gt;0,"RIP","ALIVE"))</f>
        <v>***</v>
      </c>
      <c r="AR239" t="str">
        <f t="shared" ref="AR239" ca="1" si="603">IF(OR(AQ239="RIP",AQ239="***"),"***",IF((AR238-AR237)&gt;0,"RIP","ALIVE"))</f>
        <v>***</v>
      </c>
      <c r="AS239" t="str">
        <f t="shared" ref="AS239" ca="1" si="604">IF(OR(AR239="RIP",AR239="***"),"***",IF((AS238-AS237)&gt;0,"RIP","ALIVE"))</f>
        <v>***</v>
      </c>
      <c r="AT239" t="str">
        <f t="shared" ref="AT239" ca="1" si="605">IF(OR(AS239="RIP",AS239="***"),"***",IF((AT238-AT237)&gt;0,"RIP","ALIVE"))</f>
        <v>***</v>
      </c>
      <c r="AU239" t="str">
        <f t="shared" ref="AU239" ca="1" si="606">IF(OR(AT239="RIP",AT239="***"),"***",IF((AU238-AU237)&gt;0,"RIP","ALIVE"))</f>
        <v>***</v>
      </c>
      <c r="AV239" t="str">
        <f t="shared" ref="AV239" ca="1" si="607">IF(OR(AU239="RIP",AU239="***"),"***",IF((AV238-AV237)&gt;0,"RIP","ALIVE"))</f>
        <v>***</v>
      </c>
      <c r="AW239" t="str">
        <f t="shared" ref="AW239" ca="1" si="608">IF(OR(AV239="RIP",AV239="***"),"***",IF((AW238-AW237)&gt;0,"RIP","ALIVE"))</f>
        <v>***</v>
      </c>
    </row>
    <row r="242" spans="2:49">
      <c r="B242">
        <v>67</v>
      </c>
      <c r="C242" t="s">
        <v>396</v>
      </c>
      <c r="D242" s="75">
        <f ca="1">COUNTIF(D248:AW248,"ALIVE")</f>
        <v>21</v>
      </c>
    </row>
    <row r="243" spans="2:49">
      <c r="C243" s="75" t="s">
        <v>349</v>
      </c>
      <c r="D243" s="273">
        <v>67</v>
      </c>
      <c r="E243" s="201">
        <f>D243+1</f>
        <v>68</v>
      </c>
      <c r="F243" s="201">
        <f t="shared" ref="F243:P243" si="609">E243+1</f>
        <v>69</v>
      </c>
      <c r="G243" s="201">
        <f t="shared" si="609"/>
        <v>70</v>
      </c>
      <c r="H243" s="201">
        <f t="shared" si="609"/>
        <v>71</v>
      </c>
      <c r="I243" s="201">
        <f t="shared" si="609"/>
        <v>72</v>
      </c>
      <c r="J243" s="201">
        <f t="shared" si="609"/>
        <v>73</v>
      </c>
      <c r="K243" s="201">
        <f t="shared" si="609"/>
        <v>74</v>
      </c>
      <c r="L243" s="201">
        <f t="shared" si="609"/>
        <v>75</v>
      </c>
      <c r="M243" s="201">
        <f t="shared" si="609"/>
        <v>76</v>
      </c>
      <c r="N243" s="201">
        <f t="shared" si="609"/>
        <v>77</v>
      </c>
      <c r="O243" s="201">
        <f t="shared" si="609"/>
        <v>78</v>
      </c>
      <c r="P243" s="201">
        <f t="shared" si="609"/>
        <v>79</v>
      </c>
      <c r="Q243" s="201">
        <f>P243+1</f>
        <v>80</v>
      </c>
      <c r="R243" s="201">
        <f t="shared" ref="R243:Y243" si="610">Q243+1</f>
        <v>81</v>
      </c>
      <c r="S243" s="201">
        <f t="shared" si="610"/>
        <v>82</v>
      </c>
      <c r="T243" s="201">
        <f t="shared" si="610"/>
        <v>83</v>
      </c>
      <c r="U243" s="201">
        <f t="shared" si="610"/>
        <v>84</v>
      </c>
      <c r="V243" s="201">
        <f t="shared" si="610"/>
        <v>85</v>
      </c>
      <c r="W243" s="201">
        <f t="shared" si="610"/>
        <v>86</v>
      </c>
      <c r="X243" s="201">
        <f t="shared" si="610"/>
        <v>87</v>
      </c>
      <c r="Y243" s="201">
        <f t="shared" si="610"/>
        <v>88</v>
      </c>
      <c r="Z243" s="201">
        <f>Y243+1</f>
        <v>89</v>
      </c>
      <c r="AA243" s="201">
        <f t="shared" ref="AA243:AF243" si="611">Z243+1</f>
        <v>90</v>
      </c>
      <c r="AB243" s="201">
        <f t="shared" si="611"/>
        <v>91</v>
      </c>
      <c r="AC243" s="201">
        <f t="shared" si="611"/>
        <v>92</v>
      </c>
      <c r="AD243" s="201">
        <f t="shared" si="611"/>
        <v>93</v>
      </c>
      <c r="AE243" s="201">
        <f t="shared" si="611"/>
        <v>94</v>
      </c>
      <c r="AF243" s="201">
        <f t="shared" si="611"/>
        <v>95</v>
      </c>
      <c r="AG243" s="201">
        <f>AF243+1</f>
        <v>96</v>
      </c>
      <c r="AH243" s="201">
        <f t="shared" ref="AH243:AK243" si="612">AG243+1</f>
        <v>97</v>
      </c>
      <c r="AI243" s="201">
        <f t="shared" si="612"/>
        <v>98</v>
      </c>
      <c r="AJ243" s="201">
        <f t="shared" si="612"/>
        <v>99</v>
      </c>
      <c r="AK243" s="201">
        <f t="shared" si="612"/>
        <v>100</v>
      </c>
    </row>
    <row r="244" spans="2:49">
      <c r="D244" s="274">
        <v>1.8307E-2</v>
      </c>
      <c r="E244" s="274">
        <v>1.9869000000000001E-2</v>
      </c>
      <c r="F244" s="274">
        <v>2.1492000000000001E-2</v>
      </c>
      <c r="G244" s="274">
        <v>2.3324000000000001E-2</v>
      </c>
      <c r="H244" s="274">
        <v>2.5412000000000001E-2</v>
      </c>
      <c r="I244" s="274">
        <v>2.7737999999999999E-2</v>
      </c>
      <c r="J244" s="274">
        <v>3.0594E-2</v>
      </c>
      <c r="K244" s="274">
        <v>3.3673000000000002E-2</v>
      </c>
      <c r="L244" s="274">
        <v>3.6860999999999998E-2</v>
      </c>
      <c r="M244" s="274">
        <v>4.0411999999999997E-2</v>
      </c>
      <c r="N244" s="274">
        <v>4.4643000000000002E-2</v>
      </c>
      <c r="O244" s="274">
        <v>4.9437000000000002E-2</v>
      </c>
      <c r="P244" s="274">
        <v>5.4566999999999997E-2</v>
      </c>
      <c r="Q244" s="274">
        <v>6.0365000000000002E-2</v>
      </c>
      <c r="R244" s="274">
        <v>6.6623000000000002E-2</v>
      </c>
      <c r="S244" s="274">
        <v>7.3633000000000004E-2</v>
      </c>
      <c r="T244" s="274">
        <v>8.1420999999999993E-2</v>
      </c>
      <c r="U244" s="274">
        <v>9.0897000000000006E-2</v>
      </c>
      <c r="V244" s="274">
        <v>0.101288</v>
      </c>
      <c r="W244" s="274">
        <v>0.112634</v>
      </c>
      <c r="X244" s="274">
        <v>0.124971</v>
      </c>
      <c r="Y244" s="274">
        <v>0.138321</v>
      </c>
      <c r="Z244" s="274">
        <v>0.152696</v>
      </c>
      <c r="AA244" s="274">
        <v>0.16808899999999999</v>
      </c>
      <c r="AB244" s="274">
        <v>0.184477</v>
      </c>
      <c r="AC244" s="274">
        <v>0.201816</v>
      </c>
      <c r="AD244" s="274">
        <v>0.22004000000000001</v>
      </c>
      <c r="AE244" s="274">
        <v>0.239065</v>
      </c>
      <c r="AF244" s="274">
        <v>0.25878099999999998</v>
      </c>
      <c r="AG244" s="274">
        <v>0.27906199999999998</v>
      </c>
      <c r="AH244" s="274">
        <v>0.29976399999999997</v>
      </c>
      <c r="AI244" s="274">
        <v>0.32073099999999999</v>
      </c>
      <c r="AJ244" s="274">
        <v>0.34179900000000002</v>
      </c>
      <c r="AK244" s="274">
        <v>1</v>
      </c>
    </row>
    <row r="245" spans="2:49">
      <c r="C245" t="s">
        <v>397</v>
      </c>
      <c r="D245" s="36">
        <f>D244*100</f>
        <v>1.8307</v>
      </c>
      <c r="E245" s="36">
        <f t="shared" ref="E245:AK245" si="613">E244*100</f>
        <v>1.9869000000000001</v>
      </c>
      <c r="F245" s="36">
        <f t="shared" si="613"/>
        <v>2.1492</v>
      </c>
      <c r="G245" s="36">
        <f t="shared" si="613"/>
        <v>2.3324000000000003</v>
      </c>
      <c r="H245" s="36">
        <f t="shared" si="613"/>
        <v>2.5411999999999999</v>
      </c>
      <c r="I245" s="36">
        <f t="shared" si="613"/>
        <v>2.7738</v>
      </c>
      <c r="J245" s="36">
        <f t="shared" si="613"/>
        <v>3.0594000000000001</v>
      </c>
      <c r="K245" s="36">
        <f t="shared" si="613"/>
        <v>3.3673000000000002</v>
      </c>
      <c r="L245" s="36">
        <f t="shared" si="613"/>
        <v>3.6860999999999997</v>
      </c>
      <c r="M245" s="36">
        <f t="shared" si="613"/>
        <v>4.0411999999999999</v>
      </c>
      <c r="N245" s="36">
        <f t="shared" si="613"/>
        <v>4.4643000000000006</v>
      </c>
      <c r="O245" s="36">
        <f t="shared" si="613"/>
        <v>4.9436999999999998</v>
      </c>
      <c r="P245" s="36">
        <f t="shared" si="613"/>
        <v>5.4566999999999997</v>
      </c>
      <c r="Q245" s="36">
        <f t="shared" si="613"/>
        <v>6.0365000000000002</v>
      </c>
      <c r="R245" s="36">
        <f t="shared" si="613"/>
        <v>6.6623000000000001</v>
      </c>
      <c r="S245" s="36">
        <f t="shared" si="613"/>
        <v>7.3633000000000006</v>
      </c>
      <c r="T245" s="36">
        <f t="shared" si="613"/>
        <v>8.1420999999999992</v>
      </c>
      <c r="U245" s="36">
        <f t="shared" si="613"/>
        <v>9.0897000000000006</v>
      </c>
      <c r="V245" s="36">
        <f t="shared" si="613"/>
        <v>10.1288</v>
      </c>
      <c r="W245" s="36">
        <f t="shared" si="613"/>
        <v>11.263399999999999</v>
      </c>
      <c r="X245" s="36">
        <f t="shared" si="613"/>
        <v>12.4971</v>
      </c>
      <c r="Y245" s="36">
        <f t="shared" si="613"/>
        <v>13.832100000000001</v>
      </c>
      <c r="Z245" s="36">
        <f t="shared" si="613"/>
        <v>15.269600000000001</v>
      </c>
      <c r="AA245" s="36">
        <f t="shared" si="613"/>
        <v>16.808899999999998</v>
      </c>
      <c r="AB245" s="36">
        <f t="shared" si="613"/>
        <v>18.447700000000001</v>
      </c>
      <c r="AC245" s="36">
        <f t="shared" si="613"/>
        <v>20.1816</v>
      </c>
      <c r="AD245" s="36">
        <f t="shared" si="613"/>
        <v>22.004000000000001</v>
      </c>
      <c r="AE245" s="36">
        <f t="shared" si="613"/>
        <v>23.906500000000001</v>
      </c>
      <c r="AF245" s="36">
        <f t="shared" si="613"/>
        <v>25.8781</v>
      </c>
      <c r="AG245" s="36">
        <f t="shared" si="613"/>
        <v>27.906199999999998</v>
      </c>
      <c r="AH245" s="36">
        <f t="shared" si="613"/>
        <v>29.976399999999998</v>
      </c>
      <c r="AI245" s="36">
        <f t="shared" si="613"/>
        <v>32.073099999999997</v>
      </c>
      <c r="AJ245" s="36">
        <f t="shared" si="613"/>
        <v>34.179900000000004</v>
      </c>
      <c r="AK245" s="36">
        <f t="shared" si="613"/>
        <v>100</v>
      </c>
    </row>
    <row r="246" spans="2:49">
      <c r="D246" s="36">
        <f>100-D245</f>
        <v>98.169300000000007</v>
      </c>
      <c r="E246" s="36">
        <f t="shared" ref="E246:AK246" si="614">100-E245</f>
        <v>98.013099999999994</v>
      </c>
      <c r="F246" s="36">
        <f t="shared" si="614"/>
        <v>97.850800000000007</v>
      </c>
      <c r="G246" s="36">
        <f t="shared" si="614"/>
        <v>97.667599999999993</v>
      </c>
      <c r="H246" s="36">
        <f t="shared" si="614"/>
        <v>97.458799999999997</v>
      </c>
      <c r="I246" s="36">
        <f t="shared" si="614"/>
        <v>97.226200000000006</v>
      </c>
      <c r="J246" s="36">
        <f t="shared" si="614"/>
        <v>96.940600000000003</v>
      </c>
      <c r="K246" s="36">
        <f t="shared" si="614"/>
        <v>96.6327</v>
      </c>
      <c r="L246" s="36">
        <f t="shared" si="614"/>
        <v>96.313900000000004</v>
      </c>
      <c r="M246" s="36">
        <f t="shared" si="614"/>
        <v>95.958799999999997</v>
      </c>
      <c r="N246" s="36">
        <f t="shared" si="614"/>
        <v>95.535700000000006</v>
      </c>
      <c r="O246" s="36">
        <f t="shared" si="614"/>
        <v>95.056299999999993</v>
      </c>
      <c r="P246" s="36">
        <f t="shared" si="614"/>
        <v>94.543300000000002</v>
      </c>
      <c r="Q246" s="36">
        <f t="shared" si="614"/>
        <v>93.963499999999996</v>
      </c>
      <c r="R246" s="36">
        <f t="shared" si="614"/>
        <v>93.337699999999998</v>
      </c>
      <c r="S246" s="36">
        <f t="shared" si="614"/>
        <v>92.636700000000005</v>
      </c>
      <c r="T246" s="36">
        <f t="shared" si="614"/>
        <v>91.857900000000001</v>
      </c>
      <c r="U246" s="36">
        <f t="shared" si="614"/>
        <v>90.910300000000007</v>
      </c>
      <c r="V246" s="36">
        <f t="shared" si="614"/>
        <v>89.871200000000002</v>
      </c>
      <c r="W246" s="36">
        <f t="shared" si="614"/>
        <v>88.736599999999996</v>
      </c>
      <c r="X246" s="36">
        <f t="shared" si="614"/>
        <v>87.502899999999997</v>
      </c>
      <c r="Y246" s="36">
        <f t="shared" si="614"/>
        <v>86.167900000000003</v>
      </c>
      <c r="Z246" s="36">
        <f t="shared" si="614"/>
        <v>84.730400000000003</v>
      </c>
      <c r="AA246" s="36">
        <f t="shared" si="614"/>
        <v>83.191100000000006</v>
      </c>
      <c r="AB246" s="36">
        <f t="shared" si="614"/>
        <v>81.552300000000002</v>
      </c>
      <c r="AC246" s="36">
        <f t="shared" si="614"/>
        <v>79.818399999999997</v>
      </c>
      <c r="AD246" s="36">
        <f t="shared" si="614"/>
        <v>77.995999999999995</v>
      </c>
      <c r="AE246" s="36">
        <f t="shared" si="614"/>
        <v>76.093500000000006</v>
      </c>
      <c r="AF246" s="36">
        <f t="shared" si="614"/>
        <v>74.121899999999997</v>
      </c>
      <c r="AG246" s="36">
        <f t="shared" si="614"/>
        <v>72.093800000000002</v>
      </c>
      <c r="AH246" s="36">
        <f t="shared" si="614"/>
        <v>70.023600000000002</v>
      </c>
      <c r="AI246" s="36">
        <f t="shared" si="614"/>
        <v>67.926900000000003</v>
      </c>
      <c r="AJ246" s="36">
        <f t="shared" si="614"/>
        <v>65.820099999999996</v>
      </c>
      <c r="AK246" s="36">
        <f t="shared" si="614"/>
        <v>0</v>
      </c>
    </row>
    <row r="247" spans="2:49">
      <c r="C247" s="275" t="s">
        <v>398</v>
      </c>
      <c r="D247" s="276">
        <f ca="1">RAND()*100</f>
        <v>0.35379181384339597</v>
      </c>
      <c r="E247" s="276">
        <f t="shared" ref="E247:AK247" ca="1" si="615">RAND()*100</f>
        <v>36.737700395452642</v>
      </c>
      <c r="F247" s="276">
        <f t="shared" ca="1" si="615"/>
        <v>80.181007085293217</v>
      </c>
      <c r="G247" s="276">
        <f t="shared" ca="1" si="615"/>
        <v>95.576426440475643</v>
      </c>
      <c r="H247" s="276">
        <f t="shared" ca="1" si="615"/>
        <v>41.147832957827511</v>
      </c>
      <c r="I247" s="276">
        <f t="shared" ca="1" si="615"/>
        <v>65.075899851771283</v>
      </c>
      <c r="J247" s="276">
        <f t="shared" ca="1" si="615"/>
        <v>20.445497396508692</v>
      </c>
      <c r="K247" s="276">
        <f t="shared" ca="1" si="615"/>
        <v>12.444093718816108</v>
      </c>
      <c r="L247" s="276">
        <f t="shared" ca="1" si="615"/>
        <v>70.385652050223896</v>
      </c>
      <c r="M247" s="276">
        <f t="shared" ca="1" si="615"/>
        <v>5.5676153242757316</v>
      </c>
      <c r="N247" s="276">
        <f t="shared" ca="1" si="615"/>
        <v>8.0943189687579746</v>
      </c>
      <c r="O247" s="276">
        <f t="shared" ca="1" si="615"/>
        <v>65.459306748793225</v>
      </c>
      <c r="P247" s="276">
        <f t="shared" ca="1" si="615"/>
        <v>19.440488820307145</v>
      </c>
      <c r="Q247" s="276">
        <f t="shared" ca="1" si="615"/>
        <v>20.146469900872244</v>
      </c>
      <c r="R247" s="276">
        <f t="shared" ca="1" si="615"/>
        <v>85.283832774106671</v>
      </c>
      <c r="S247" s="276">
        <f t="shared" ca="1" si="615"/>
        <v>1.3083842751113295</v>
      </c>
      <c r="T247" s="276">
        <f t="shared" ca="1" si="615"/>
        <v>22.071450113902902</v>
      </c>
      <c r="U247" s="276">
        <f t="shared" ca="1" si="615"/>
        <v>51.177081486855457</v>
      </c>
      <c r="V247" s="276">
        <f t="shared" ca="1" si="615"/>
        <v>20.011919137872535</v>
      </c>
      <c r="W247" s="276">
        <f t="shared" ca="1" si="615"/>
        <v>63.289752947539981</v>
      </c>
      <c r="X247" s="276">
        <f t="shared" ca="1" si="615"/>
        <v>65.364003344457572</v>
      </c>
      <c r="Y247" s="276">
        <f t="shared" ca="1" si="615"/>
        <v>87.987786050589577</v>
      </c>
      <c r="Z247" s="276">
        <f t="shared" ca="1" si="615"/>
        <v>86.379199826244147</v>
      </c>
      <c r="AA247" s="276">
        <f t="shared" ca="1" si="615"/>
        <v>29.081803245961424</v>
      </c>
      <c r="AB247" s="276">
        <f t="shared" ca="1" si="615"/>
        <v>20.188950084459922</v>
      </c>
      <c r="AC247" s="276">
        <f t="shared" ca="1" si="615"/>
        <v>58.794140745695053</v>
      </c>
      <c r="AD247" s="276">
        <f t="shared" ca="1" si="615"/>
        <v>25.031854551907195</v>
      </c>
      <c r="AE247" s="276">
        <f t="shared" ca="1" si="615"/>
        <v>87.535583837258542</v>
      </c>
      <c r="AF247" s="276">
        <f t="shared" ca="1" si="615"/>
        <v>52.840433159640973</v>
      </c>
      <c r="AG247" s="276">
        <f t="shared" ca="1" si="615"/>
        <v>66.16926839883962</v>
      </c>
      <c r="AH247" s="276">
        <f t="shared" ca="1" si="615"/>
        <v>6.6531865094765941</v>
      </c>
      <c r="AI247" s="276">
        <f t="shared" ca="1" si="615"/>
        <v>23.520603697585642</v>
      </c>
      <c r="AJ247" s="276">
        <f t="shared" ca="1" si="615"/>
        <v>34.437692590461999</v>
      </c>
      <c r="AK247" s="276">
        <f t="shared" ca="1" si="615"/>
        <v>34.369874687037296</v>
      </c>
    </row>
    <row r="248" spans="2:49">
      <c r="D248" t="str">
        <f ca="1">IF(OR(C248="RIP",C248="***"),"***",IF((D247-D246)&gt;0,"RIP","ALIVE"))</f>
        <v>ALIVE</v>
      </c>
      <c r="E248" t="str">
        <f t="shared" ref="E248" ca="1" si="616">IF(OR(D248="RIP",D248="***"),"***",IF((E247-E246)&gt;0,"RIP","ALIVE"))</f>
        <v>ALIVE</v>
      </c>
      <c r="F248" t="str">
        <f t="shared" ref="F248" ca="1" si="617">IF(OR(E248="RIP",E248="***"),"***",IF((F247-F246)&gt;0,"RIP","ALIVE"))</f>
        <v>ALIVE</v>
      </c>
      <c r="G248" t="str">
        <f t="shared" ref="G248" ca="1" si="618">IF(OR(F248="RIP",F248="***"),"***",IF((G247-G246)&gt;0,"RIP","ALIVE"))</f>
        <v>ALIVE</v>
      </c>
      <c r="H248" t="str">
        <f t="shared" ref="H248" ca="1" si="619">IF(OR(G248="RIP",G248="***"),"***",IF((H247-H246)&gt;0,"RIP","ALIVE"))</f>
        <v>ALIVE</v>
      </c>
      <c r="I248" t="str">
        <f t="shared" ref="I248" ca="1" si="620">IF(OR(H248="RIP",H248="***"),"***",IF((I247-I246)&gt;0,"RIP","ALIVE"))</f>
        <v>ALIVE</v>
      </c>
      <c r="J248" t="str">
        <f t="shared" ref="J248" ca="1" si="621">IF(OR(I248="RIP",I248="***"),"***",IF((J247-J246)&gt;0,"RIP","ALIVE"))</f>
        <v>ALIVE</v>
      </c>
      <c r="K248" t="str">
        <f t="shared" ref="K248" ca="1" si="622">IF(OR(J248="RIP",J248="***"),"***",IF((K247-K246)&gt;0,"RIP","ALIVE"))</f>
        <v>ALIVE</v>
      </c>
      <c r="L248" t="str">
        <f t="shared" ref="L248" ca="1" si="623">IF(OR(K248="RIP",K248="***"),"***",IF((L247-L246)&gt;0,"RIP","ALIVE"))</f>
        <v>ALIVE</v>
      </c>
      <c r="M248" t="str">
        <f t="shared" ref="M248" ca="1" si="624">IF(OR(L248="RIP",L248="***"),"***",IF((M247-M246)&gt;0,"RIP","ALIVE"))</f>
        <v>ALIVE</v>
      </c>
      <c r="N248" t="str">
        <f t="shared" ref="N248" ca="1" si="625">IF(OR(M248="RIP",M248="***"),"***",IF((N247-N246)&gt;0,"RIP","ALIVE"))</f>
        <v>ALIVE</v>
      </c>
      <c r="O248" t="str">
        <f t="shared" ref="O248" ca="1" si="626">IF(OR(N248="RIP",N248="***"),"***",IF((O247-O246)&gt;0,"RIP","ALIVE"))</f>
        <v>ALIVE</v>
      </c>
      <c r="P248" t="str">
        <f t="shared" ref="P248" ca="1" si="627">IF(OR(O248="RIP",O248="***"),"***",IF((P247-P246)&gt;0,"RIP","ALIVE"))</f>
        <v>ALIVE</v>
      </c>
      <c r="Q248" t="str">
        <f t="shared" ref="Q248" ca="1" si="628">IF(OR(P248="RIP",P248="***"),"***",IF((Q247-Q246)&gt;0,"RIP","ALIVE"))</f>
        <v>ALIVE</v>
      </c>
      <c r="R248" t="str">
        <f t="shared" ref="R248" ca="1" si="629">IF(OR(Q248="RIP",Q248="***"),"***",IF((R247-R246)&gt;0,"RIP","ALIVE"))</f>
        <v>ALIVE</v>
      </c>
      <c r="S248" t="str">
        <f t="shared" ref="S248" ca="1" si="630">IF(OR(R248="RIP",R248="***"),"***",IF((S247-S246)&gt;0,"RIP","ALIVE"))</f>
        <v>ALIVE</v>
      </c>
      <c r="T248" t="str">
        <f t="shared" ref="T248" ca="1" si="631">IF(OR(S248="RIP",S248="***"),"***",IF((T247-T246)&gt;0,"RIP","ALIVE"))</f>
        <v>ALIVE</v>
      </c>
      <c r="U248" t="str">
        <f t="shared" ref="U248" ca="1" si="632">IF(OR(T248="RIP",T248="***"),"***",IF((U247-U246)&gt;0,"RIP","ALIVE"))</f>
        <v>ALIVE</v>
      </c>
      <c r="V248" t="str">
        <f t="shared" ref="V248" ca="1" si="633">IF(OR(U248="RIP",U248="***"),"***",IF((V247-V246)&gt;0,"RIP","ALIVE"))</f>
        <v>ALIVE</v>
      </c>
      <c r="W248" t="str">
        <f t="shared" ref="W248" ca="1" si="634">IF(OR(V248="RIP",V248="***"),"***",IF((W247-W246)&gt;0,"RIP","ALIVE"))</f>
        <v>ALIVE</v>
      </c>
      <c r="X248" t="str">
        <f t="shared" ref="X248" ca="1" si="635">IF(OR(W248="RIP",W248="***"),"***",IF((X247-X246)&gt;0,"RIP","ALIVE"))</f>
        <v>ALIVE</v>
      </c>
      <c r="Y248" t="str">
        <f t="shared" ref="Y248" ca="1" si="636">IF(OR(X248="RIP",X248="***"),"***",IF((Y247-Y246)&gt;0,"RIP","ALIVE"))</f>
        <v>RIP</v>
      </c>
      <c r="Z248" t="str">
        <f t="shared" ref="Z248" ca="1" si="637">IF(OR(Y248="RIP",Y248="***"),"***",IF((Z247-Z246)&gt;0,"RIP","ALIVE"))</f>
        <v>***</v>
      </c>
      <c r="AA248" t="str">
        <f t="shared" ref="AA248" ca="1" si="638">IF(OR(Z248="RIP",Z248="***"),"***",IF((AA247-AA246)&gt;0,"RIP","ALIVE"))</f>
        <v>***</v>
      </c>
      <c r="AB248" t="str">
        <f t="shared" ref="AB248" ca="1" si="639">IF(OR(AA248="RIP",AA248="***"),"***",IF((AB247-AB246)&gt;0,"RIP","ALIVE"))</f>
        <v>***</v>
      </c>
      <c r="AC248" t="str">
        <f t="shared" ref="AC248" ca="1" si="640">IF(OR(AB248="RIP",AB248="***"),"***",IF((AC247-AC246)&gt;0,"RIP","ALIVE"))</f>
        <v>***</v>
      </c>
      <c r="AD248" t="str">
        <f t="shared" ref="AD248" ca="1" si="641">IF(OR(AC248="RIP",AC248="***"),"***",IF((AD247-AD246)&gt;0,"RIP","ALIVE"))</f>
        <v>***</v>
      </c>
      <c r="AE248" t="str">
        <f t="shared" ref="AE248" ca="1" si="642">IF(OR(AD248="RIP",AD248="***"),"***",IF((AE247-AE246)&gt;0,"RIP","ALIVE"))</f>
        <v>***</v>
      </c>
      <c r="AF248" t="str">
        <f t="shared" ref="AF248" ca="1" si="643">IF(OR(AE248="RIP",AE248="***"),"***",IF((AF247-AF246)&gt;0,"RIP","ALIVE"))</f>
        <v>***</v>
      </c>
      <c r="AG248" t="str">
        <f t="shared" ref="AG248" ca="1" si="644">IF(OR(AF248="RIP",AF248="***"),"***",IF((AG247-AG246)&gt;0,"RIP","ALIVE"))</f>
        <v>***</v>
      </c>
      <c r="AH248" t="str">
        <f t="shared" ref="AH248" ca="1" si="645">IF(OR(AG248="RIP",AG248="***"),"***",IF((AH247-AH246)&gt;0,"RIP","ALIVE"))</f>
        <v>***</v>
      </c>
      <c r="AI248" t="str">
        <f t="shared" ref="AI248" ca="1" si="646">IF(OR(AH248="RIP",AH248="***"),"***",IF((AI247-AI246)&gt;0,"RIP","ALIVE"))</f>
        <v>***</v>
      </c>
      <c r="AJ248" t="str">
        <f t="shared" ref="AJ248" ca="1" si="647">IF(OR(AI248="RIP",AI248="***"),"***",IF((AJ247-AJ246)&gt;0,"RIP","ALIVE"))</f>
        <v>***</v>
      </c>
      <c r="AK248" t="str">
        <f t="shared" ref="AK248" ca="1" si="648">IF(OR(AJ248="RIP",AJ248="***"),"***",IF((AK247-AK246)&gt;0,"RIP","ALIVE"))</f>
        <v>***</v>
      </c>
      <c r="AL248" t="str">
        <f t="shared" ref="AL248" ca="1" si="649">IF(OR(AK248="RIP",AK248="***"),"***",IF((AL247-AL246)&gt;0,"RIP","ALIVE"))</f>
        <v>***</v>
      </c>
      <c r="AM248" t="str">
        <f t="shared" ref="AM248" ca="1" si="650">IF(OR(AL248="RIP",AL248="***"),"***",IF((AM247-AM246)&gt;0,"RIP","ALIVE"))</f>
        <v>***</v>
      </c>
      <c r="AN248" t="str">
        <f t="shared" ref="AN248" ca="1" si="651">IF(OR(AM248="RIP",AM248="***"),"***",IF((AN247-AN246)&gt;0,"RIP","ALIVE"))</f>
        <v>***</v>
      </c>
      <c r="AO248" t="str">
        <f t="shared" ref="AO248" ca="1" si="652">IF(OR(AN248="RIP",AN248="***"),"***",IF((AO247-AO246)&gt;0,"RIP","ALIVE"))</f>
        <v>***</v>
      </c>
      <c r="AP248" t="str">
        <f t="shared" ref="AP248" ca="1" si="653">IF(OR(AO248="RIP",AO248="***"),"***",IF((AP247-AP246)&gt;0,"RIP","ALIVE"))</f>
        <v>***</v>
      </c>
      <c r="AQ248" t="str">
        <f t="shared" ref="AQ248" ca="1" si="654">IF(OR(AP248="RIP",AP248="***"),"***",IF((AQ247-AQ246)&gt;0,"RIP","ALIVE"))</f>
        <v>***</v>
      </c>
      <c r="AR248" t="str">
        <f t="shared" ref="AR248" ca="1" si="655">IF(OR(AQ248="RIP",AQ248="***"),"***",IF((AR247-AR246)&gt;0,"RIP","ALIVE"))</f>
        <v>***</v>
      </c>
      <c r="AS248" t="str">
        <f t="shared" ref="AS248" ca="1" si="656">IF(OR(AR248="RIP",AR248="***"),"***",IF((AS247-AS246)&gt;0,"RIP","ALIVE"))</f>
        <v>***</v>
      </c>
      <c r="AT248" t="str">
        <f t="shared" ref="AT248" ca="1" si="657">IF(OR(AS248="RIP",AS248="***"),"***",IF((AT247-AT246)&gt;0,"RIP","ALIVE"))</f>
        <v>***</v>
      </c>
      <c r="AU248" t="str">
        <f t="shared" ref="AU248" ca="1" si="658">IF(OR(AT248="RIP",AT248="***"),"***",IF((AU247-AU246)&gt;0,"RIP","ALIVE"))</f>
        <v>***</v>
      </c>
      <c r="AV248" t="str">
        <f t="shared" ref="AV248" ca="1" si="659">IF(OR(AU248="RIP",AU248="***"),"***",IF((AV247-AV246)&gt;0,"RIP","ALIVE"))</f>
        <v>***</v>
      </c>
      <c r="AW248" t="str">
        <f t="shared" ref="AW248" ca="1" si="660">IF(OR(AV248="RIP",AV248="***"),"***",IF((AW247-AW246)&gt;0,"RIP","ALIVE"))</f>
        <v>***</v>
      </c>
    </row>
    <row r="251" spans="2:49">
      <c r="B251">
        <v>68</v>
      </c>
      <c r="C251" t="s">
        <v>396</v>
      </c>
      <c r="D251" s="75">
        <f ca="1">COUNTIF(D257:AW257,"ALIVE")</f>
        <v>2</v>
      </c>
    </row>
    <row r="252" spans="2:49">
      <c r="C252" s="75" t="s">
        <v>349</v>
      </c>
      <c r="D252" s="273">
        <v>68</v>
      </c>
      <c r="E252" s="201">
        <f>D252+1</f>
        <v>69</v>
      </c>
      <c r="F252" s="201">
        <f t="shared" ref="F252:P252" si="661">E252+1</f>
        <v>70</v>
      </c>
      <c r="G252" s="201">
        <f t="shared" si="661"/>
        <v>71</v>
      </c>
      <c r="H252" s="201">
        <f t="shared" si="661"/>
        <v>72</v>
      </c>
      <c r="I252" s="201">
        <f t="shared" si="661"/>
        <v>73</v>
      </c>
      <c r="J252" s="201">
        <f t="shared" si="661"/>
        <v>74</v>
      </c>
      <c r="K252" s="201">
        <f t="shared" si="661"/>
        <v>75</v>
      </c>
      <c r="L252" s="201">
        <f t="shared" si="661"/>
        <v>76</v>
      </c>
      <c r="M252" s="201">
        <f t="shared" si="661"/>
        <v>77</v>
      </c>
      <c r="N252" s="201">
        <f t="shared" si="661"/>
        <v>78</v>
      </c>
      <c r="O252" s="201">
        <f t="shared" si="661"/>
        <v>79</v>
      </c>
      <c r="P252" s="201">
        <f t="shared" si="661"/>
        <v>80</v>
      </c>
      <c r="Q252" s="201">
        <f>P252+1</f>
        <v>81</v>
      </c>
      <c r="R252" s="201">
        <f t="shared" ref="R252:Y252" si="662">Q252+1</f>
        <v>82</v>
      </c>
      <c r="S252" s="201">
        <f t="shared" si="662"/>
        <v>83</v>
      </c>
      <c r="T252" s="201">
        <f t="shared" si="662"/>
        <v>84</v>
      </c>
      <c r="U252" s="201">
        <f t="shared" si="662"/>
        <v>85</v>
      </c>
      <c r="V252" s="201">
        <f t="shared" si="662"/>
        <v>86</v>
      </c>
      <c r="W252" s="201">
        <f t="shared" si="662"/>
        <v>87</v>
      </c>
      <c r="X252" s="201">
        <f t="shared" si="662"/>
        <v>88</v>
      </c>
      <c r="Y252" s="201">
        <f t="shared" si="662"/>
        <v>89</v>
      </c>
      <c r="Z252" s="201">
        <f>Y252+1</f>
        <v>90</v>
      </c>
      <c r="AA252" s="201">
        <f t="shared" ref="AA252:AF252" si="663">Z252+1</f>
        <v>91</v>
      </c>
      <c r="AB252" s="201">
        <f t="shared" si="663"/>
        <v>92</v>
      </c>
      <c r="AC252" s="201">
        <f t="shared" si="663"/>
        <v>93</v>
      </c>
      <c r="AD252" s="201">
        <f t="shared" si="663"/>
        <v>94</v>
      </c>
      <c r="AE252" s="201">
        <f t="shared" si="663"/>
        <v>95</v>
      </c>
      <c r="AF252" s="201">
        <f t="shared" si="663"/>
        <v>96</v>
      </c>
      <c r="AG252" s="201">
        <f>AF252+1</f>
        <v>97</v>
      </c>
      <c r="AH252" s="201">
        <f t="shared" ref="AH252:AJ252" si="664">AG252+1</f>
        <v>98</v>
      </c>
      <c r="AI252" s="201">
        <f t="shared" si="664"/>
        <v>99</v>
      </c>
      <c r="AJ252" s="201">
        <f t="shared" si="664"/>
        <v>100</v>
      </c>
    </row>
    <row r="253" spans="2:49">
      <c r="D253" s="274">
        <v>1.9869000000000001E-2</v>
      </c>
      <c r="E253" s="274">
        <v>2.1492000000000001E-2</v>
      </c>
      <c r="F253" s="274">
        <v>2.3324000000000001E-2</v>
      </c>
      <c r="G253" s="274">
        <v>2.5412000000000001E-2</v>
      </c>
      <c r="H253" s="274">
        <v>2.7737999999999999E-2</v>
      </c>
      <c r="I253" s="274">
        <v>3.0594E-2</v>
      </c>
      <c r="J253" s="274">
        <v>3.3673000000000002E-2</v>
      </c>
      <c r="K253" s="274">
        <v>3.6860999999999998E-2</v>
      </c>
      <c r="L253" s="274">
        <v>4.0411999999999997E-2</v>
      </c>
      <c r="M253" s="274">
        <v>4.4643000000000002E-2</v>
      </c>
      <c r="N253" s="274">
        <v>4.9437000000000002E-2</v>
      </c>
      <c r="O253" s="274">
        <v>5.4566999999999997E-2</v>
      </c>
      <c r="P253" s="274">
        <v>6.0365000000000002E-2</v>
      </c>
      <c r="Q253" s="274">
        <v>6.6623000000000002E-2</v>
      </c>
      <c r="R253" s="274">
        <v>7.3633000000000004E-2</v>
      </c>
      <c r="S253" s="274">
        <v>8.1420999999999993E-2</v>
      </c>
      <c r="T253" s="274">
        <v>9.0897000000000006E-2</v>
      </c>
      <c r="U253" s="274">
        <v>0.101288</v>
      </c>
      <c r="V253" s="274">
        <v>0.112634</v>
      </c>
      <c r="W253" s="274">
        <v>0.124971</v>
      </c>
      <c r="X253" s="274">
        <v>0.138321</v>
      </c>
      <c r="Y253" s="274">
        <v>0.152696</v>
      </c>
      <c r="Z253" s="274">
        <v>0.16808899999999999</v>
      </c>
      <c r="AA253" s="274">
        <v>0.184477</v>
      </c>
      <c r="AB253" s="274">
        <v>0.201816</v>
      </c>
      <c r="AC253" s="274">
        <v>0.22004000000000001</v>
      </c>
      <c r="AD253" s="274">
        <v>0.239065</v>
      </c>
      <c r="AE253" s="274">
        <v>0.25878099999999998</v>
      </c>
      <c r="AF253" s="274">
        <v>0.27906199999999998</v>
      </c>
      <c r="AG253" s="274">
        <v>0.29976399999999997</v>
      </c>
      <c r="AH253" s="274">
        <v>0.32073099999999999</v>
      </c>
      <c r="AI253" s="274">
        <v>0.34179900000000002</v>
      </c>
      <c r="AJ253" s="274">
        <v>1</v>
      </c>
    </row>
    <row r="254" spans="2:49">
      <c r="C254" t="s">
        <v>397</v>
      </c>
      <c r="D254" s="36">
        <f>D253*100</f>
        <v>1.9869000000000001</v>
      </c>
      <c r="E254" s="36">
        <f t="shared" ref="E254:AJ254" si="665">E253*100</f>
        <v>2.1492</v>
      </c>
      <c r="F254" s="36">
        <f t="shared" si="665"/>
        <v>2.3324000000000003</v>
      </c>
      <c r="G254" s="36">
        <f t="shared" si="665"/>
        <v>2.5411999999999999</v>
      </c>
      <c r="H254" s="36">
        <f t="shared" si="665"/>
        <v>2.7738</v>
      </c>
      <c r="I254" s="36">
        <f t="shared" si="665"/>
        <v>3.0594000000000001</v>
      </c>
      <c r="J254" s="36">
        <f t="shared" si="665"/>
        <v>3.3673000000000002</v>
      </c>
      <c r="K254" s="36">
        <f t="shared" si="665"/>
        <v>3.6860999999999997</v>
      </c>
      <c r="L254" s="36">
        <f t="shared" si="665"/>
        <v>4.0411999999999999</v>
      </c>
      <c r="M254" s="36">
        <f t="shared" si="665"/>
        <v>4.4643000000000006</v>
      </c>
      <c r="N254" s="36">
        <f t="shared" si="665"/>
        <v>4.9436999999999998</v>
      </c>
      <c r="O254" s="36">
        <f t="shared" si="665"/>
        <v>5.4566999999999997</v>
      </c>
      <c r="P254" s="36">
        <f t="shared" si="665"/>
        <v>6.0365000000000002</v>
      </c>
      <c r="Q254" s="36">
        <f t="shared" si="665"/>
        <v>6.6623000000000001</v>
      </c>
      <c r="R254" s="36">
        <f t="shared" si="665"/>
        <v>7.3633000000000006</v>
      </c>
      <c r="S254" s="36">
        <f t="shared" si="665"/>
        <v>8.1420999999999992</v>
      </c>
      <c r="T254" s="36">
        <f t="shared" si="665"/>
        <v>9.0897000000000006</v>
      </c>
      <c r="U254" s="36">
        <f t="shared" si="665"/>
        <v>10.1288</v>
      </c>
      <c r="V254" s="36">
        <f t="shared" si="665"/>
        <v>11.263399999999999</v>
      </c>
      <c r="W254" s="36">
        <f t="shared" si="665"/>
        <v>12.4971</v>
      </c>
      <c r="X254" s="36">
        <f t="shared" si="665"/>
        <v>13.832100000000001</v>
      </c>
      <c r="Y254" s="36">
        <f t="shared" si="665"/>
        <v>15.269600000000001</v>
      </c>
      <c r="Z254" s="36">
        <f t="shared" si="665"/>
        <v>16.808899999999998</v>
      </c>
      <c r="AA254" s="36">
        <f t="shared" si="665"/>
        <v>18.447700000000001</v>
      </c>
      <c r="AB254" s="36">
        <f t="shared" si="665"/>
        <v>20.1816</v>
      </c>
      <c r="AC254" s="36">
        <f t="shared" si="665"/>
        <v>22.004000000000001</v>
      </c>
      <c r="AD254" s="36">
        <f t="shared" si="665"/>
        <v>23.906500000000001</v>
      </c>
      <c r="AE254" s="36">
        <f t="shared" si="665"/>
        <v>25.8781</v>
      </c>
      <c r="AF254" s="36">
        <f t="shared" si="665"/>
        <v>27.906199999999998</v>
      </c>
      <c r="AG254" s="36">
        <f t="shared" si="665"/>
        <v>29.976399999999998</v>
      </c>
      <c r="AH254" s="36">
        <f t="shared" si="665"/>
        <v>32.073099999999997</v>
      </c>
      <c r="AI254" s="36">
        <f t="shared" si="665"/>
        <v>34.179900000000004</v>
      </c>
      <c r="AJ254" s="36">
        <f t="shared" si="665"/>
        <v>100</v>
      </c>
    </row>
    <row r="255" spans="2:49">
      <c r="D255" s="36">
        <f>100-D254</f>
        <v>98.013099999999994</v>
      </c>
      <c r="E255" s="36">
        <f t="shared" ref="E255:AJ255" si="666">100-E254</f>
        <v>97.850800000000007</v>
      </c>
      <c r="F255" s="36">
        <f t="shared" si="666"/>
        <v>97.667599999999993</v>
      </c>
      <c r="G255" s="36">
        <f t="shared" si="666"/>
        <v>97.458799999999997</v>
      </c>
      <c r="H255" s="36">
        <f t="shared" si="666"/>
        <v>97.226200000000006</v>
      </c>
      <c r="I255" s="36">
        <f t="shared" si="666"/>
        <v>96.940600000000003</v>
      </c>
      <c r="J255" s="36">
        <f t="shared" si="666"/>
        <v>96.6327</v>
      </c>
      <c r="K255" s="36">
        <f t="shared" si="666"/>
        <v>96.313900000000004</v>
      </c>
      <c r="L255" s="36">
        <f t="shared" si="666"/>
        <v>95.958799999999997</v>
      </c>
      <c r="M255" s="36">
        <f t="shared" si="666"/>
        <v>95.535700000000006</v>
      </c>
      <c r="N255" s="36">
        <f t="shared" si="666"/>
        <v>95.056299999999993</v>
      </c>
      <c r="O255" s="36">
        <f t="shared" si="666"/>
        <v>94.543300000000002</v>
      </c>
      <c r="P255" s="36">
        <f t="shared" si="666"/>
        <v>93.963499999999996</v>
      </c>
      <c r="Q255" s="36">
        <f t="shared" si="666"/>
        <v>93.337699999999998</v>
      </c>
      <c r="R255" s="36">
        <f t="shared" si="666"/>
        <v>92.636700000000005</v>
      </c>
      <c r="S255" s="36">
        <f t="shared" si="666"/>
        <v>91.857900000000001</v>
      </c>
      <c r="T255" s="36">
        <f t="shared" si="666"/>
        <v>90.910300000000007</v>
      </c>
      <c r="U255" s="36">
        <f t="shared" si="666"/>
        <v>89.871200000000002</v>
      </c>
      <c r="V255" s="36">
        <f t="shared" si="666"/>
        <v>88.736599999999996</v>
      </c>
      <c r="W255" s="36">
        <f t="shared" si="666"/>
        <v>87.502899999999997</v>
      </c>
      <c r="X255" s="36">
        <f t="shared" si="666"/>
        <v>86.167900000000003</v>
      </c>
      <c r="Y255" s="36">
        <f t="shared" si="666"/>
        <v>84.730400000000003</v>
      </c>
      <c r="Z255" s="36">
        <f t="shared" si="666"/>
        <v>83.191100000000006</v>
      </c>
      <c r="AA255" s="36">
        <f t="shared" si="666"/>
        <v>81.552300000000002</v>
      </c>
      <c r="AB255" s="36">
        <f t="shared" si="666"/>
        <v>79.818399999999997</v>
      </c>
      <c r="AC255" s="36">
        <f t="shared" si="666"/>
        <v>77.995999999999995</v>
      </c>
      <c r="AD255" s="36">
        <f t="shared" si="666"/>
        <v>76.093500000000006</v>
      </c>
      <c r="AE255" s="36">
        <f t="shared" si="666"/>
        <v>74.121899999999997</v>
      </c>
      <c r="AF255" s="36">
        <f t="shared" si="666"/>
        <v>72.093800000000002</v>
      </c>
      <c r="AG255" s="36">
        <f t="shared" si="666"/>
        <v>70.023600000000002</v>
      </c>
      <c r="AH255" s="36">
        <f t="shared" si="666"/>
        <v>67.926900000000003</v>
      </c>
      <c r="AI255" s="36">
        <f t="shared" si="666"/>
        <v>65.820099999999996</v>
      </c>
      <c r="AJ255" s="36">
        <f t="shared" si="666"/>
        <v>0</v>
      </c>
    </row>
    <row r="256" spans="2:49">
      <c r="C256" s="275" t="s">
        <v>398</v>
      </c>
      <c r="D256" s="276">
        <f ca="1">RAND()*100</f>
        <v>52.912007003334473</v>
      </c>
      <c r="E256" s="276">
        <f t="shared" ref="E256:AJ256" ca="1" si="667">RAND()*100</f>
        <v>89.263566406307831</v>
      </c>
      <c r="F256" s="276">
        <f t="shared" ca="1" si="667"/>
        <v>98.30706163795297</v>
      </c>
      <c r="G256" s="276">
        <f t="shared" ca="1" si="667"/>
        <v>65.456792284615958</v>
      </c>
      <c r="H256" s="276">
        <f t="shared" ca="1" si="667"/>
        <v>79.041993217539328</v>
      </c>
      <c r="I256" s="276">
        <f t="shared" ca="1" si="667"/>
        <v>64.761966215660166</v>
      </c>
      <c r="J256" s="276">
        <f t="shared" ca="1" si="667"/>
        <v>26.333978700277594</v>
      </c>
      <c r="K256" s="276">
        <f t="shared" ca="1" si="667"/>
        <v>26.930104968559966</v>
      </c>
      <c r="L256" s="276">
        <f t="shared" ca="1" si="667"/>
        <v>97.623210352347485</v>
      </c>
      <c r="M256" s="276">
        <f t="shared" ca="1" si="667"/>
        <v>18.127532741281826</v>
      </c>
      <c r="N256" s="276">
        <f t="shared" ca="1" si="667"/>
        <v>39.2591334722037</v>
      </c>
      <c r="O256" s="276">
        <f t="shared" ca="1" si="667"/>
        <v>82.804222412281334</v>
      </c>
      <c r="P256" s="276">
        <f t="shared" ca="1" si="667"/>
        <v>37.061506375673623</v>
      </c>
      <c r="Q256" s="276">
        <f t="shared" ca="1" si="667"/>
        <v>92.560033483652859</v>
      </c>
      <c r="R256" s="276">
        <f t="shared" ca="1" si="667"/>
        <v>13.407716736483422</v>
      </c>
      <c r="S256" s="276">
        <f t="shared" ca="1" si="667"/>
        <v>14.025234529015783</v>
      </c>
      <c r="T256" s="276">
        <f t="shared" ca="1" si="667"/>
        <v>53.561820884209673</v>
      </c>
      <c r="U256" s="276">
        <f t="shared" ca="1" si="667"/>
        <v>5.6128100965701417</v>
      </c>
      <c r="V256" s="276">
        <f t="shared" ca="1" si="667"/>
        <v>39.422541592222281</v>
      </c>
      <c r="W256" s="276">
        <f t="shared" ca="1" si="667"/>
        <v>98.8521658548636</v>
      </c>
      <c r="X256" s="276">
        <f t="shared" ca="1" si="667"/>
        <v>93.929095824297733</v>
      </c>
      <c r="Y256" s="276">
        <f t="shared" ca="1" si="667"/>
        <v>44.892732087852316</v>
      </c>
      <c r="Z256" s="276">
        <f t="shared" ca="1" si="667"/>
        <v>81.50759699108346</v>
      </c>
      <c r="AA256" s="276">
        <f t="shared" ca="1" si="667"/>
        <v>16.007121221675668</v>
      </c>
      <c r="AB256" s="276">
        <f t="shared" ca="1" si="667"/>
        <v>22.084342861192553</v>
      </c>
      <c r="AC256" s="276">
        <f t="shared" ca="1" si="667"/>
        <v>62.323871578809729</v>
      </c>
      <c r="AD256" s="276">
        <f t="shared" ca="1" si="667"/>
        <v>11.841705030015993</v>
      </c>
      <c r="AE256" s="276">
        <f t="shared" ca="1" si="667"/>
        <v>74.499270039751536</v>
      </c>
      <c r="AF256" s="276">
        <f t="shared" ca="1" si="667"/>
        <v>29.872842932716015</v>
      </c>
      <c r="AG256" s="276">
        <f t="shared" ca="1" si="667"/>
        <v>17.181191533036166</v>
      </c>
      <c r="AH256" s="276">
        <f t="shared" ca="1" si="667"/>
        <v>81.250467483523849</v>
      </c>
      <c r="AI256" s="276">
        <f t="shared" ca="1" si="667"/>
        <v>1.7921204145972869</v>
      </c>
      <c r="AJ256" s="276">
        <f t="shared" ca="1" si="667"/>
        <v>29.399891370340203</v>
      </c>
    </row>
    <row r="257" spans="2:49">
      <c r="D257" t="str">
        <f ca="1">IF(OR(C257="RIP",C257="***"),"***",IF((D256-D255)&gt;0,"RIP","ALIVE"))</f>
        <v>ALIVE</v>
      </c>
      <c r="E257" t="str">
        <f t="shared" ref="E257" ca="1" si="668">IF(OR(D257="RIP",D257="***"),"***",IF((E256-E255)&gt;0,"RIP","ALIVE"))</f>
        <v>ALIVE</v>
      </c>
      <c r="F257" t="str">
        <f t="shared" ref="F257" ca="1" si="669">IF(OR(E257="RIP",E257="***"),"***",IF((F256-F255)&gt;0,"RIP","ALIVE"))</f>
        <v>RIP</v>
      </c>
      <c r="G257" t="str">
        <f t="shared" ref="G257" ca="1" si="670">IF(OR(F257="RIP",F257="***"),"***",IF((G256-G255)&gt;0,"RIP","ALIVE"))</f>
        <v>***</v>
      </c>
      <c r="H257" t="str">
        <f t="shared" ref="H257" ca="1" si="671">IF(OR(G257="RIP",G257="***"),"***",IF((H256-H255)&gt;0,"RIP","ALIVE"))</f>
        <v>***</v>
      </c>
      <c r="I257" t="str">
        <f t="shared" ref="I257" ca="1" si="672">IF(OR(H257="RIP",H257="***"),"***",IF((I256-I255)&gt;0,"RIP","ALIVE"))</f>
        <v>***</v>
      </c>
      <c r="J257" t="str">
        <f t="shared" ref="J257" ca="1" si="673">IF(OR(I257="RIP",I257="***"),"***",IF((J256-J255)&gt;0,"RIP","ALIVE"))</f>
        <v>***</v>
      </c>
      <c r="K257" t="str">
        <f t="shared" ref="K257" ca="1" si="674">IF(OR(J257="RIP",J257="***"),"***",IF((K256-K255)&gt;0,"RIP","ALIVE"))</f>
        <v>***</v>
      </c>
      <c r="L257" t="str">
        <f t="shared" ref="L257" ca="1" si="675">IF(OR(K257="RIP",K257="***"),"***",IF((L256-L255)&gt;0,"RIP","ALIVE"))</f>
        <v>***</v>
      </c>
      <c r="M257" t="str">
        <f t="shared" ref="M257" ca="1" si="676">IF(OR(L257="RIP",L257="***"),"***",IF((M256-M255)&gt;0,"RIP","ALIVE"))</f>
        <v>***</v>
      </c>
      <c r="N257" t="str">
        <f t="shared" ref="N257" ca="1" si="677">IF(OR(M257="RIP",M257="***"),"***",IF((N256-N255)&gt;0,"RIP","ALIVE"))</f>
        <v>***</v>
      </c>
      <c r="O257" t="str">
        <f t="shared" ref="O257" ca="1" si="678">IF(OR(N257="RIP",N257="***"),"***",IF((O256-O255)&gt;0,"RIP","ALIVE"))</f>
        <v>***</v>
      </c>
      <c r="P257" t="str">
        <f t="shared" ref="P257" ca="1" si="679">IF(OR(O257="RIP",O257="***"),"***",IF((P256-P255)&gt;0,"RIP","ALIVE"))</f>
        <v>***</v>
      </c>
      <c r="Q257" t="str">
        <f t="shared" ref="Q257" ca="1" si="680">IF(OR(P257="RIP",P257="***"),"***",IF((Q256-Q255)&gt;0,"RIP","ALIVE"))</f>
        <v>***</v>
      </c>
      <c r="R257" t="str">
        <f t="shared" ref="R257" ca="1" si="681">IF(OR(Q257="RIP",Q257="***"),"***",IF((R256-R255)&gt;0,"RIP","ALIVE"))</f>
        <v>***</v>
      </c>
      <c r="S257" t="str">
        <f t="shared" ref="S257" ca="1" si="682">IF(OR(R257="RIP",R257="***"),"***",IF((S256-S255)&gt;0,"RIP","ALIVE"))</f>
        <v>***</v>
      </c>
      <c r="T257" t="str">
        <f t="shared" ref="T257" ca="1" si="683">IF(OR(S257="RIP",S257="***"),"***",IF((T256-T255)&gt;0,"RIP","ALIVE"))</f>
        <v>***</v>
      </c>
      <c r="U257" t="str">
        <f t="shared" ref="U257" ca="1" si="684">IF(OR(T257="RIP",T257="***"),"***",IF((U256-U255)&gt;0,"RIP","ALIVE"))</f>
        <v>***</v>
      </c>
      <c r="V257" t="str">
        <f t="shared" ref="V257" ca="1" si="685">IF(OR(U257="RIP",U257="***"),"***",IF((V256-V255)&gt;0,"RIP","ALIVE"))</f>
        <v>***</v>
      </c>
      <c r="W257" t="str">
        <f t="shared" ref="W257" ca="1" si="686">IF(OR(V257="RIP",V257="***"),"***",IF((W256-W255)&gt;0,"RIP","ALIVE"))</f>
        <v>***</v>
      </c>
      <c r="X257" t="str">
        <f t="shared" ref="X257" ca="1" si="687">IF(OR(W257="RIP",W257="***"),"***",IF((X256-X255)&gt;0,"RIP","ALIVE"))</f>
        <v>***</v>
      </c>
      <c r="Y257" t="str">
        <f t="shared" ref="Y257" ca="1" si="688">IF(OR(X257="RIP",X257="***"),"***",IF((Y256-Y255)&gt;0,"RIP","ALIVE"))</f>
        <v>***</v>
      </c>
      <c r="Z257" t="str">
        <f t="shared" ref="Z257" ca="1" si="689">IF(OR(Y257="RIP",Y257="***"),"***",IF((Z256-Z255)&gt;0,"RIP","ALIVE"))</f>
        <v>***</v>
      </c>
      <c r="AA257" t="str">
        <f t="shared" ref="AA257" ca="1" si="690">IF(OR(Z257="RIP",Z257="***"),"***",IF((AA256-AA255)&gt;0,"RIP","ALIVE"))</f>
        <v>***</v>
      </c>
      <c r="AB257" t="str">
        <f t="shared" ref="AB257" ca="1" si="691">IF(OR(AA257="RIP",AA257="***"),"***",IF((AB256-AB255)&gt;0,"RIP","ALIVE"))</f>
        <v>***</v>
      </c>
      <c r="AC257" t="str">
        <f t="shared" ref="AC257" ca="1" si="692">IF(OR(AB257="RIP",AB257="***"),"***",IF((AC256-AC255)&gt;0,"RIP","ALIVE"))</f>
        <v>***</v>
      </c>
      <c r="AD257" t="str">
        <f t="shared" ref="AD257" ca="1" si="693">IF(OR(AC257="RIP",AC257="***"),"***",IF((AD256-AD255)&gt;0,"RIP","ALIVE"))</f>
        <v>***</v>
      </c>
      <c r="AE257" t="str">
        <f t="shared" ref="AE257" ca="1" si="694">IF(OR(AD257="RIP",AD257="***"),"***",IF((AE256-AE255)&gt;0,"RIP","ALIVE"))</f>
        <v>***</v>
      </c>
      <c r="AF257" t="str">
        <f t="shared" ref="AF257" ca="1" si="695">IF(OR(AE257="RIP",AE257="***"),"***",IF((AF256-AF255)&gt;0,"RIP","ALIVE"))</f>
        <v>***</v>
      </c>
      <c r="AG257" t="str">
        <f t="shared" ref="AG257" ca="1" si="696">IF(OR(AF257="RIP",AF257="***"),"***",IF((AG256-AG255)&gt;0,"RIP","ALIVE"))</f>
        <v>***</v>
      </c>
      <c r="AH257" t="str">
        <f t="shared" ref="AH257" ca="1" si="697">IF(OR(AG257="RIP",AG257="***"),"***",IF((AH256-AH255)&gt;0,"RIP","ALIVE"))</f>
        <v>***</v>
      </c>
      <c r="AI257" t="str">
        <f t="shared" ref="AI257" ca="1" si="698">IF(OR(AH257="RIP",AH257="***"),"***",IF((AI256-AI255)&gt;0,"RIP","ALIVE"))</f>
        <v>***</v>
      </c>
      <c r="AJ257" t="str">
        <f t="shared" ref="AJ257" ca="1" si="699">IF(OR(AI257="RIP",AI257="***"),"***",IF((AJ256-AJ255)&gt;0,"RIP","ALIVE"))</f>
        <v>***</v>
      </c>
      <c r="AK257" t="str">
        <f t="shared" ref="AK257" ca="1" si="700">IF(OR(AJ257="RIP",AJ257="***"),"***",IF((AK256-AK255)&gt;0,"RIP","ALIVE"))</f>
        <v>***</v>
      </c>
      <c r="AL257" t="str">
        <f t="shared" ref="AL257" ca="1" si="701">IF(OR(AK257="RIP",AK257="***"),"***",IF((AL256-AL255)&gt;0,"RIP","ALIVE"))</f>
        <v>***</v>
      </c>
      <c r="AM257" t="str">
        <f t="shared" ref="AM257" ca="1" si="702">IF(OR(AL257="RIP",AL257="***"),"***",IF((AM256-AM255)&gt;0,"RIP","ALIVE"))</f>
        <v>***</v>
      </c>
      <c r="AN257" t="str">
        <f t="shared" ref="AN257" ca="1" si="703">IF(OR(AM257="RIP",AM257="***"),"***",IF((AN256-AN255)&gt;0,"RIP","ALIVE"))</f>
        <v>***</v>
      </c>
      <c r="AO257" t="str">
        <f t="shared" ref="AO257" ca="1" si="704">IF(OR(AN257="RIP",AN257="***"),"***",IF((AO256-AO255)&gt;0,"RIP","ALIVE"))</f>
        <v>***</v>
      </c>
      <c r="AP257" t="str">
        <f t="shared" ref="AP257" ca="1" si="705">IF(OR(AO257="RIP",AO257="***"),"***",IF((AP256-AP255)&gt;0,"RIP","ALIVE"))</f>
        <v>***</v>
      </c>
      <c r="AQ257" t="str">
        <f t="shared" ref="AQ257" ca="1" si="706">IF(OR(AP257="RIP",AP257="***"),"***",IF((AQ256-AQ255)&gt;0,"RIP","ALIVE"))</f>
        <v>***</v>
      </c>
      <c r="AR257" t="str">
        <f t="shared" ref="AR257" ca="1" si="707">IF(OR(AQ257="RIP",AQ257="***"),"***",IF((AR256-AR255)&gt;0,"RIP","ALIVE"))</f>
        <v>***</v>
      </c>
      <c r="AS257" t="str">
        <f t="shared" ref="AS257" ca="1" si="708">IF(OR(AR257="RIP",AR257="***"),"***",IF((AS256-AS255)&gt;0,"RIP","ALIVE"))</f>
        <v>***</v>
      </c>
      <c r="AT257" t="str">
        <f t="shared" ref="AT257" ca="1" si="709">IF(OR(AS257="RIP",AS257="***"),"***",IF((AT256-AT255)&gt;0,"RIP","ALIVE"))</f>
        <v>***</v>
      </c>
      <c r="AU257" t="str">
        <f t="shared" ref="AU257" ca="1" si="710">IF(OR(AT257="RIP",AT257="***"),"***",IF((AU256-AU255)&gt;0,"RIP","ALIVE"))</f>
        <v>***</v>
      </c>
      <c r="AV257" t="str">
        <f t="shared" ref="AV257" ca="1" si="711">IF(OR(AU257="RIP",AU257="***"),"***",IF((AV256-AV255)&gt;0,"RIP","ALIVE"))</f>
        <v>***</v>
      </c>
      <c r="AW257" t="str">
        <f t="shared" ref="AW257" ca="1" si="712">IF(OR(AV257="RIP",AV257="***"),"***",IF((AW256-AW255)&gt;0,"RIP","ALIVE"))</f>
        <v>***</v>
      </c>
    </row>
    <row r="260" spans="2:49">
      <c r="B260">
        <v>69</v>
      </c>
      <c r="C260" t="s">
        <v>396</v>
      </c>
      <c r="D260" s="75">
        <f ca="1">COUNTIF(D266:AW266,"ALIVE")</f>
        <v>18</v>
      </c>
    </row>
    <row r="261" spans="2:49">
      <c r="C261" s="75" t="s">
        <v>349</v>
      </c>
      <c r="D261" s="273">
        <v>69</v>
      </c>
      <c r="E261" s="201">
        <f>D261+1</f>
        <v>70</v>
      </c>
      <c r="F261" s="201">
        <f t="shared" ref="F261:P261" si="713">E261+1</f>
        <v>71</v>
      </c>
      <c r="G261" s="201">
        <f t="shared" si="713"/>
        <v>72</v>
      </c>
      <c r="H261" s="201">
        <f t="shared" si="713"/>
        <v>73</v>
      </c>
      <c r="I261" s="201">
        <f t="shared" si="713"/>
        <v>74</v>
      </c>
      <c r="J261" s="201">
        <f t="shared" si="713"/>
        <v>75</v>
      </c>
      <c r="K261" s="201">
        <f t="shared" si="713"/>
        <v>76</v>
      </c>
      <c r="L261" s="201">
        <f t="shared" si="713"/>
        <v>77</v>
      </c>
      <c r="M261" s="201">
        <f t="shared" si="713"/>
        <v>78</v>
      </c>
      <c r="N261" s="201">
        <f t="shared" si="713"/>
        <v>79</v>
      </c>
      <c r="O261" s="201">
        <f t="shared" si="713"/>
        <v>80</v>
      </c>
      <c r="P261" s="201">
        <f t="shared" si="713"/>
        <v>81</v>
      </c>
      <c r="Q261" s="201">
        <f>P261+1</f>
        <v>82</v>
      </c>
      <c r="R261" s="201">
        <f t="shared" ref="R261:Y261" si="714">Q261+1</f>
        <v>83</v>
      </c>
      <c r="S261" s="201">
        <f t="shared" si="714"/>
        <v>84</v>
      </c>
      <c r="T261" s="201">
        <f t="shared" si="714"/>
        <v>85</v>
      </c>
      <c r="U261" s="201">
        <f t="shared" si="714"/>
        <v>86</v>
      </c>
      <c r="V261" s="201">
        <f t="shared" si="714"/>
        <v>87</v>
      </c>
      <c r="W261" s="201">
        <f t="shared" si="714"/>
        <v>88</v>
      </c>
      <c r="X261" s="201">
        <f t="shared" si="714"/>
        <v>89</v>
      </c>
      <c r="Y261" s="201">
        <f t="shared" si="714"/>
        <v>90</v>
      </c>
      <c r="Z261" s="201">
        <f>Y261+1</f>
        <v>91</v>
      </c>
      <c r="AA261" s="201">
        <f t="shared" ref="AA261:AF261" si="715">Z261+1</f>
        <v>92</v>
      </c>
      <c r="AB261" s="201">
        <f t="shared" si="715"/>
        <v>93</v>
      </c>
      <c r="AC261" s="201">
        <f t="shared" si="715"/>
        <v>94</v>
      </c>
      <c r="AD261" s="201">
        <f t="shared" si="715"/>
        <v>95</v>
      </c>
      <c r="AE261" s="201">
        <f t="shared" si="715"/>
        <v>96</v>
      </c>
      <c r="AF261" s="201">
        <f t="shared" si="715"/>
        <v>97</v>
      </c>
      <c r="AG261" s="201">
        <f>AF261+1</f>
        <v>98</v>
      </c>
      <c r="AH261" s="201">
        <f t="shared" ref="AH261:AI261" si="716">AG261+1</f>
        <v>99</v>
      </c>
      <c r="AI261" s="201">
        <f t="shared" si="716"/>
        <v>100</v>
      </c>
    </row>
    <row r="262" spans="2:49">
      <c r="D262" s="274">
        <v>2.1492000000000001E-2</v>
      </c>
      <c r="E262" s="274">
        <v>2.3324000000000001E-2</v>
      </c>
      <c r="F262" s="274">
        <v>2.5412000000000001E-2</v>
      </c>
      <c r="G262" s="274">
        <v>2.7737999999999999E-2</v>
      </c>
      <c r="H262" s="274">
        <v>3.0594E-2</v>
      </c>
      <c r="I262" s="274">
        <v>3.3673000000000002E-2</v>
      </c>
      <c r="J262" s="274">
        <v>3.6860999999999998E-2</v>
      </c>
      <c r="K262" s="274">
        <v>4.0411999999999997E-2</v>
      </c>
      <c r="L262" s="274">
        <v>4.4643000000000002E-2</v>
      </c>
      <c r="M262" s="274">
        <v>4.9437000000000002E-2</v>
      </c>
      <c r="N262" s="274">
        <v>5.4566999999999997E-2</v>
      </c>
      <c r="O262" s="274">
        <v>6.0365000000000002E-2</v>
      </c>
      <c r="P262" s="274">
        <v>6.6623000000000002E-2</v>
      </c>
      <c r="Q262" s="274">
        <v>7.3633000000000004E-2</v>
      </c>
      <c r="R262" s="274">
        <v>8.1420999999999993E-2</v>
      </c>
      <c r="S262" s="274">
        <v>9.0897000000000006E-2</v>
      </c>
      <c r="T262" s="274">
        <v>0.101288</v>
      </c>
      <c r="U262" s="274">
        <v>0.112634</v>
      </c>
      <c r="V262" s="274">
        <v>0.124971</v>
      </c>
      <c r="W262" s="274">
        <v>0.138321</v>
      </c>
      <c r="X262" s="274">
        <v>0.152696</v>
      </c>
      <c r="Y262" s="274">
        <v>0.16808899999999999</v>
      </c>
      <c r="Z262" s="274">
        <v>0.184477</v>
      </c>
      <c r="AA262" s="274">
        <v>0.201816</v>
      </c>
      <c r="AB262" s="274">
        <v>0.22004000000000001</v>
      </c>
      <c r="AC262" s="274">
        <v>0.239065</v>
      </c>
      <c r="AD262" s="274">
        <v>0.25878099999999998</v>
      </c>
      <c r="AE262" s="274">
        <v>0.27906199999999998</v>
      </c>
      <c r="AF262" s="274">
        <v>0.29976399999999997</v>
      </c>
      <c r="AG262" s="274">
        <v>0.32073099999999999</v>
      </c>
      <c r="AH262" s="274">
        <v>0.34179900000000002</v>
      </c>
      <c r="AI262" s="274">
        <v>1</v>
      </c>
    </row>
    <row r="263" spans="2:49">
      <c r="C263" t="s">
        <v>397</v>
      </c>
      <c r="D263" s="36">
        <f>D262*100</f>
        <v>2.1492</v>
      </c>
      <c r="E263" s="36">
        <f t="shared" ref="E263:AI263" si="717">E262*100</f>
        <v>2.3324000000000003</v>
      </c>
      <c r="F263" s="36">
        <f t="shared" si="717"/>
        <v>2.5411999999999999</v>
      </c>
      <c r="G263" s="36">
        <f t="shared" si="717"/>
        <v>2.7738</v>
      </c>
      <c r="H263" s="36">
        <f t="shared" si="717"/>
        <v>3.0594000000000001</v>
      </c>
      <c r="I263" s="36">
        <f t="shared" si="717"/>
        <v>3.3673000000000002</v>
      </c>
      <c r="J263" s="36">
        <f t="shared" si="717"/>
        <v>3.6860999999999997</v>
      </c>
      <c r="K263" s="36">
        <f t="shared" si="717"/>
        <v>4.0411999999999999</v>
      </c>
      <c r="L263" s="36">
        <f t="shared" si="717"/>
        <v>4.4643000000000006</v>
      </c>
      <c r="M263" s="36">
        <f t="shared" si="717"/>
        <v>4.9436999999999998</v>
      </c>
      <c r="N263" s="36">
        <f t="shared" si="717"/>
        <v>5.4566999999999997</v>
      </c>
      <c r="O263" s="36">
        <f t="shared" si="717"/>
        <v>6.0365000000000002</v>
      </c>
      <c r="P263" s="36">
        <f t="shared" si="717"/>
        <v>6.6623000000000001</v>
      </c>
      <c r="Q263" s="36">
        <f t="shared" si="717"/>
        <v>7.3633000000000006</v>
      </c>
      <c r="R263" s="36">
        <f t="shared" si="717"/>
        <v>8.1420999999999992</v>
      </c>
      <c r="S263" s="36">
        <f t="shared" si="717"/>
        <v>9.0897000000000006</v>
      </c>
      <c r="T263" s="36">
        <f t="shared" si="717"/>
        <v>10.1288</v>
      </c>
      <c r="U263" s="36">
        <f t="shared" si="717"/>
        <v>11.263399999999999</v>
      </c>
      <c r="V263" s="36">
        <f t="shared" si="717"/>
        <v>12.4971</v>
      </c>
      <c r="W263" s="36">
        <f t="shared" si="717"/>
        <v>13.832100000000001</v>
      </c>
      <c r="X263" s="36">
        <f t="shared" si="717"/>
        <v>15.269600000000001</v>
      </c>
      <c r="Y263" s="36">
        <f t="shared" si="717"/>
        <v>16.808899999999998</v>
      </c>
      <c r="Z263" s="36">
        <f t="shared" si="717"/>
        <v>18.447700000000001</v>
      </c>
      <c r="AA263" s="36">
        <f t="shared" si="717"/>
        <v>20.1816</v>
      </c>
      <c r="AB263" s="36">
        <f t="shared" si="717"/>
        <v>22.004000000000001</v>
      </c>
      <c r="AC263" s="36">
        <f t="shared" si="717"/>
        <v>23.906500000000001</v>
      </c>
      <c r="AD263" s="36">
        <f t="shared" si="717"/>
        <v>25.8781</v>
      </c>
      <c r="AE263" s="36">
        <f t="shared" si="717"/>
        <v>27.906199999999998</v>
      </c>
      <c r="AF263" s="36">
        <f t="shared" si="717"/>
        <v>29.976399999999998</v>
      </c>
      <c r="AG263" s="36">
        <f t="shared" si="717"/>
        <v>32.073099999999997</v>
      </c>
      <c r="AH263" s="36">
        <f t="shared" si="717"/>
        <v>34.179900000000004</v>
      </c>
      <c r="AI263" s="36">
        <f t="shared" si="717"/>
        <v>100</v>
      </c>
    </row>
    <row r="264" spans="2:49">
      <c r="D264" s="36">
        <f>100-D263</f>
        <v>97.850800000000007</v>
      </c>
      <c r="E264" s="36">
        <f t="shared" ref="E264:AI264" si="718">100-E263</f>
        <v>97.667599999999993</v>
      </c>
      <c r="F264" s="36">
        <f t="shared" si="718"/>
        <v>97.458799999999997</v>
      </c>
      <c r="G264" s="36">
        <f t="shared" si="718"/>
        <v>97.226200000000006</v>
      </c>
      <c r="H264" s="36">
        <f t="shared" si="718"/>
        <v>96.940600000000003</v>
      </c>
      <c r="I264" s="36">
        <f t="shared" si="718"/>
        <v>96.6327</v>
      </c>
      <c r="J264" s="36">
        <f t="shared" si="718"/>
        <v>96.313900000000004</v>
      </c>
      <c r="K264" s="36">
        <f t="shared" si="718"/>
        <v>95.958799999999997</v>
      </c>
      <c r="L264" s="36">
        <f t="shared" si="718"/>
        <v>95.535700000000006</v>
      </c>
      <c r="M264" s="36">
        <f t="shared" si="718"/>
        <v>95.056299999999993</v>
      </c>
      <c r="N264" s="36">
        <f t="shared" si="718"/>
        <v>94.543300000000002</v>
      </c>
      <c r="O264" s="36">
        <f t="shared" si="718"/>
        <v>93.963499999999996</v>
      </c>
      <c r="P264" s="36">
        <f t="shared" si="718"/>
        <v>93.337699999999998</v>
      </c>
      <c r="Q264" s="36">
        <f t="shared" si="718"/>
        <v>92.636700000000005</v>
      </c>
      <c r="R264" s="36">
        <f t="shared" si="718"/>
        <v>91.857900000000001</v>
      </c>
      <c r="S264" s="36">
        <f t="shared" si="718"/>
        <v>90.910300000000007</v>
      </c>
      <c r="T264" s="36">
        <f t="shared" si="718"/>
        <v>89.871200000000002</v>
      </c>
      <c r="U264" s="36">
        <f t="shared" si="718"/>
        <v>88.736599999999996</v>
      </c>
      <c r="V264" s="36">
        <f t="shared" si="718"/>
        <v>87.502899999999997</v>
      </c>
      <c r="W264" s="36">
        <f t="shared" si="718"/>
        <v>86.167900000000003</v>
      </c>
      <c r="X264" s="36">
        <f t="shared" si="718"/>
        <v>84.730400000000003</v>
      </c>
      <c r="Y264" s="36">
        <f t="shared" si="718"/>
        <v>83.191100000000006</v>
      </c>
      <c r="Z264" s="36">
        <f t="shared" si="718"/>
        <v>81.552300000000002</v>
      </c>
      <c r="AA264" s="36">
        <f t="shared" si="718"/>
        <v>79.818399999999997</v>
      </c>
      <c r="AB264" s="36">
        <f t="shared" si="718"/>
        <v>77.995999999999995</v>
      </c>
      <c r="AC264" s="36">
        <f t="shared" si="718"/>
        <v>76.093500000000006</v>
      </c>
      <c r="AD264" s="36">
        <f t="shared" si="718"/>
        <v>74.121899999999997</v>
      </c>
      <c r="AE264" s="36">
        <f t="shared" si="718"/>
        <v>72.093800000000002</v>
      </c>
      <c r="AF264" s="36">
        <f t="shared" si="718"/>
        <v>70.023600000000002</v>
      </c>
      <c r="AG264" s="36">
        <f t="shared" si="718"/>
        <v>67.926900000000003</v>
      </c>
      <c r="AH264" s="36">
        <f t="shared" si="718"/>
        <v>65.820099999999996</v>
      </c>
      <c r="AI264" s="36">
        <f t="shared" si="718"/>
        <v>0</v>
      </c>
    </row>
    <row r="265" spans="2:49">
      <c r="C265" s="275" t="s">
        <v>398</v>
      </c>
      <c r="D265" s="276">
        <f ca="1">RAND()*100</f>
        <v>69.54585247307476</v>
      </c>
      <c r="E265" s="276">
        <f t="shared" ref="E265:AI265" ca="1" si="719">RAND()*100</f>
        <v>15.102000482542632</v>
      </c>
      <c r="F265" s="276">
        <f t="shared" ca="1" si="719"/>
        <v>21.039633911013468</v>
      </c>
      <c r="G265" s="276">
        <f t="shared" ca="1" si="719"/>
        <v>72.083662566503918</v>
      </c>
      <c r="H265" s="276">
        <f t="shared" ca="1" si="719"/>
        <v>56.841506067421179</v>
      </c>
      <c r="I265" s="276">
        <f t="shared" ca="1" si="719"/>
        <v>6.5114032988962016</v>
      </c>
      <c r="J265" s="276">
        <f t="shared" ca="1" si="719"/>
        <v>58.212706291867441</v>
      </c>
      <c r="K265" s="276">
        <f t="shared" ca="1" si="719"/>
        <v>22.854975266405177</v>
      </c>
      <c r="L265" s="276">
        <f t="shared" ca="1" si="719"/>
        <v>56.491794434810657</v>
      </c>
      <c r="M265" s="276">
        <f t="shared" ca="1" si="719"/>
        <v>36.67662601442435</v>
      </c>
      <c r="N265" s="276">
        <f t="shared" ca="1" si="719"/>
        <v>79.378585626180126</v>
      </c>
      <c r="O265" s="276">
        <f t="shared" ca="1" si="719"/>
        <v>37.471249640701409</v>
      </c>
      <c r="P265" s="276">
        <f t="shared" ca="1" si="719"/>
        <v>51.368744375039377</v>
      </c>
      <c r="Q265" s="276">
        <f t="shared" ca="1" si="719"/>
        <v>92.4338857278928</v>
      </c>
      <c r="R265" s="276">
        <f t="shared" ca="1" si="719"/>
        <v>2.4027123965605357</v>
      </c>
      <c r="S265" s="276">
        <f t="shared" ca="1" si="719"/>
        <v>58.753523418067786</v>
      </c>
      <c r="T265" s="276">
        <f t="shared" ca="1" si="719"/>
        <v>2.3319013877173056</v>
      </c>
      <c r="U265" s="276">
        <f t="shared" ca="1" si="719"/>
        <v>31.292451797132305</v>
      </c>
      <c r="V265" s="276">
        <f t="shared" ca="1" si="719"/>
        <v>89.048989612743895</v>
      </c>
      <c r="W265" s="276">
        <f t="shared" ca="1" si="719"/>
        <v>62.712385675651873</v>
      </c>
      <c r="X265" s="276">
        <f t="shared" ca="1" si="719"/>
        <v>65.87801904196165</v>
      </c>
      <c r="Y265" s="276">
        <f t="shared" ca="1" si="719"/>
        <v>85.334410743927762</v>
      </c>
      <c r="Z265" s="276">
        <f t="shared" ca="1" si="719"/>
        <v>73.888198615426418</v>
      </c>
      <c r="AA265" s="276">
        <f t="shared" ca="1" si="719"/>
        <v>34.682018281669656</v>
      </c>
      <c r="AB265" s="276">
        <f t="shared" ca="1" si="719"/>
        <v>71.255299642959528</v>
      </c>
      <c r="AC265" s="276">
        <f t="shared" ca="1" si="719"/>
        <v>92.549051791818599</v>
      </c>
      <c r="AD265" s="276">
        <f t="shared" ca="1" si="719"/>
        <v>9.8404324476570544</v>
      </c>
      <c r="AE265" s="276">
        <f t="shared" ca="1" si="719"/>
        <v>49.958516280350139</v>
      </c>
      <c r="AF265" s="276">
        <f t="shared" ca="1" si="719"/>
        <v>25.071430271654261</v>
      </c>
      <c r="AG265" s="276">
        <f t="shared" ca="1" si="719"/>
        <v>59.651622503555089</v>
      </c>
      <c r="AH265" s="276">
        <f t="shared" ca="1" si="719"/>
        <v>13.248867401526676</v>
      </c>
      <c r="AI265" s="276">
        <f t="shared" ca="1" si="719"/>
        <v>49.175830401102431</v>
      </c>
    </row>
    <row r="266" spans="2:49">
      <c r="D266" t="str">
        <f ca="1">IF(OR(C266="RIP",C266="***"),"***",IF((D265-D264)&gt;0,"RIP","ALIVE"))</f>
        <v>ALIVE</v>
      </c>
      <c r="E266" t="str">
        <f t="shared" ref="E266" ca="1" si="720">IF(OR(D266="RIP",D266="***"),"***",IF((E265-E264)&gt;0,"RIP","ALIVE"))</f>
        <v>ALIVE</v>
      </c>
      <c r="F266" t="str">
        <f t="shared" ref="F266" ca="1" si="721">IF(OR(E266="RIP",E266="***"),"***",IF((F265-F264)&gt;0,"RIP","ALIVE"))</f>
        <v>ALIVE</v>
      </c>
      <c r="G266" t="str">
        <f t="shared" ref="G266" ca="1" si="722">IF(OR(F266="RIP",F266="***"),"***",IF((G265-G264)&gt;0,"RIP","ALIVE"))</f>
        <v>ALIVE</v>
      </c>
      <c r="H266" t="str">
        <f t="shared" ref="H266" ca="1" si="723">IF(OR(G266="RIP",G266="***"),"***",IF((H265-H264)&gt;0,"RIP","ALIVE"))</f>
        <v>ALIVE</v>
      </c>
      <c r="I266" t="str">
        <f t="shared" ref="I266" ca="1" si="724">IF(OR(H266="RIP",H266="***"),"***",IF((I265-I264)&gt;0,"RIP","ALIVE"))</f>
        <v>ALIVE</v>
      </c>
      <c r="J266" t="str">
        <f t="shared" ref="J266" ca="1" si="725">IF(OR(I266="RIP",I266="***"),"***",IF((J265-J264)&gt;0,"RIP","ALIVE"))</f>
        <v>ALIVE</v>
      </c>
      <c r="K266" t="str">
        <f t="shared" ref="K266" ca="1" si="726">IF(OR(J266="RIP",J266="***"),"***",IF((K265-K264)&gt;0,"RIP","ALIVE"))</f>
        <v>ALIVE</v>
      </c>
      <c r="L266" t="str">
        <f t="shared" ref="L266" ca="1" si="727">IF(OR(K266="RIP",K266="***"),"***",IF((L265-L264)&gt;0,"RIP","ALIVE"))</f>
        <v>ALIVE</v>
      </c>
      <c r="M266" t="str">
        <f t="shared" ref="M266" ca="1" si="728">IF(OR(L266="RIP",L266="***"),"***",IF((M265-M264)&gt;0,"RIP","ALIVE"))</f>
        <v>ALIVE</v>
      </c>
      <c r="N266" t="str">
        <f t="shared" ref="N266" ca="1" si="729">IF(OR(M266="RIP",M266="***"),"***",IF((N265-N264)&gt;0,"RIP","ALIVE"))</f>
        <v>ALIVE</v>
      </c>
      <c r="O266" t="str">
        <f t="shared" ref="O266" ca="1" si="730">IF(OR(N266="RIP",N266="***"),"***",IF((O265-O264)&gt;0,"RIP","ALIVE"))</f>
        <v>ALIVE</v>
      </c>
      <c r="P266" t="str">
        <f t="shared" ref="P266" ca="1" si="731">IF(OR(O266="RIP",O266="***"),"***",IF((P265-P264)&gt;0,"RIP","ALIVE"))</f>
        <v>ALIVE</v>
      </c>
      <c r="Q266" t="str">
        <f t="shared" ref="Q266" ca="1" si="732">IF(OR(P266="RIP",P266="***"),"***",IF((Q265-Q264)&gt;0,"RIP","ALIVE"))</f>
        <v>ALIVE</v>
      </c>
      <c r="R266" t="str">
        <f t="shared" ref="R266" ca="1" si="733">IF(OR(Q266="RIP",Q266="***"),"***",IF((R265-R264)&gt;0,"RIP","ALIVE"))</f>
        <v>ALIVE</v>
      </c>
      <c r="S266" t="str">
        <f t="shared" ref="S266" ca="1" si="734">IF(OR(R266="RIP",R266="***"),"***",IF((S265-S264)&gt;0,"RIP","ALIVE"))</f>
        <v>ALIVE</v>
      </c>
      <c r="T266" t="str">
        <f t="shared" ref="T266" ca="1" si="735">IF(OR(S266="RIP",S266="***"),"***",IF((T265-T264)&gt;0,"RIP","ALIVE"))</f>
        <v>ALIVE</v>
      </c>
      <c r="U266" t="str">
        <f t="shared" ref="U266" ca="1" si="736">IF(OR(T266="RIP",T266="***"),"***",IF((U265-U264)&gt;0,"RIP","ALIVE"))</f>
        <v>ALIVE</v>
      </c>
      <c r="V266" t="str">
        <f t="shared" ref="V266" ca="1" si="737">IF(OR(U266="RIP",U266="***"),"***",IF((V265-V264)&gt;0,"RIP","ALIVE"))</f>
        <v>RIP</v>
      </c>
      <c r="W266" t="str">
        <f t="shared" ref="W266" ca="1" si="738">IF(OR(V266="RIP",V266="***"),"***",IF((W265-W264)&gt;0,"RIP","ALIVE"))</f>
        <v>***</v>
      </c>
      <c r="X266" t="str">
        <f t="shared" ref="X266" ca="1" si="739">IF(OR(W266="RIP",W266="***"),"***",IF((X265-X264)&gt;0,"RIP","ALIVE"))</f>
        <v>***</v>
      </c>
      <c r="Y266" t="str">
        <f t="shared" ref="Y266" ca="1" si="740">IF(OR(X266="RIP",X266="***"),"***",IF((Y265-Y264)&gt;0,"RIP","ALIVE"))</f>
        <v>***</v>
      </c>
      <c r="Z266" t="str">
        <f t="shared" ref="Z266" ca="1" si="741">IF(OR(Y266="RIP",Y266="***"),"***",IF((Z265-Z264)&gt;0,"RIP","ALIVE"))</f>
        <v>***</v>
      </c>
      <c r="AA266" t="str">
        <f t="shared" ref="AA266" ca="1" si="742">IF(OR(Z266="RIP",Z266="***"),"***",IF((AA265-AA264)&gt;0,"RIP","ALIVE"))</f>
        <v>***</v>
      </c>
      <c r="AB266" t="str">
        <f t="shared" ref="AB266" ca="1" si="743">IF(OR(AA266="RIP",AA266="***"),"***",IF((AB265-AB264)&gt;0,"RIP","ALIVE"))</f>
        <v>***</v>
      </c>
      <c r="AC266" t="str">
        <f t="shared" ref="AC266" ca="1" si="744">IF(OR(AB266="RIP",AB266="***"),"***",IF((AC265-AC264)&gt;0,"RIP","ALIVE"))</f>
        <v>***</v>
      </c>
      <c r="AD266" t="str">
        <f t="shared" ref="AD266" ca="1" si="745">IF(OR(AC266="RIP",AC266="***"),"***",IF((AD265-AD264)&gt;0,"RIP","ALIVE"))</f>
        <v>***</v>
      </c>
      <c r="AE266" t="str">
        <f t="shared" ref="AE266" ca="1" si="746">IF(OR(AD266="RIP",AD266="***"),"***",IF((AE265-AE264)&gt;0,"RIP","ALIVE"))</f>
        <v>***</v>
      </c>
      <c r="AF266" t="str">
        <f t="shared" ref="AF266" ca="1" si="747">IF(OR(AE266="RIP",AE266="***"),"***",IF((AF265-AF264)&gt;0,"RIP","ALIVE"))</f>
        <v>***</v>
      </c>
      <c r="AG266" t="str">
        <f t="shared" ref="AG266" ca="1" si="748">IF(OR(AF266="RIP",AF266="***"),"***",IF((AG265-AG264)&gt;0,"RIP","ALIVE"))</f>
        <v>***</v>
      </c>
      <c r="AH266" t="str">
        <f t="shared" ref="AH266" ca="1" si="749">IF(OR(AG266="RIP",AG266="***"),"***",IF((AH265-AH264)&gt;0,"RIP","ALIVE"))</f>
        <v>***</v>
      </c>
      <c r="AI266" t="str">
        <f t="shared" ref="AI266" ca="1" si="750">IF(OR(AH266="RIP",AH266="***"),"***",IF((AI265-AI264)&gt;0,"RIP","ALIVE"))</f>
        <v>***</v>
      </c>
      <c r="AJ266" t="str">
        <f t="shared" ref="AJ266" ca="1" si="751">IF(OR(AI266="RIP",AI266="***"),"***",IF((AJ265-AJ264)&gt;0,"RIP","ALIVE"))</f>
        <v>***</v>
      </c>
      <c r="AK266" t="str">
        <f t="shared" ref="AK266" ca="1" si="752">IF(OR(AJ266="RIP",AJ266="***"),"***",IF((AK265-AK264)&gt;0,"RIP","ALIVE"))</f>
        <v>***</v>
      </c>
      <c r="AL266" t="str">
        <f t="shared" ref="AL266" ca="1" si="753">IF(OR(AK266="RIP",AK266="***"),"***",IF((AL265-AL264)&gt;0,"RIP","ALIVE"))</f>
        <v>***</v>
      </c>
      <c r="AM266" t="str">
        <f t="shared" ref="AM266" ca="1" si="754">IF(OR(AL266="RIP",AL266="***"),"***",IF((AM265-AM264)&gt;0,"RIP","ALIVE"))</f>
        <v>***</v>
      </c>
      <c r="AN266" t="str">
        <f t="shared" ref="AN266" ca="1" si="755">IF(OR(AM266="RIP",AM266="***"),"***",IF((AN265-AN264)&gt;0,"RIP","ALIVE"))</f>
        <v>***</v>
      </c>
      <c r="AO266" t="str">
        <f t="shared" ref="AO266" ca="1" si="756">IF(OR(AN266="RIP",AN266="***"),"***",IF((AO265-AO264)&gt;0,"RIP","ALIVE"))</f>
        <v>***</v>
      </c>
      <c r="AP266" t="str">
        <f t="shared" ref="AP266" ca="1" si="757">IF(OR(AO266="RIP",AO266="***"),"***",IF((AP265-AP264)&gt;0,"RIP","ALIVE"))</f>
        <v>***</v>
      </c>
      <c r="AQ266" t="str">
        <f t="shared" ref="AQ266" ca="1" si="758">IF(OR(AP266="RIP",AP266="***"),"***",IF((AQ265-AQ264)&gt;0,"RIP","ALIVE"))</f>
        <v>***</v>
      </c>
      <c r="AR266" t="str">
        <f t="shared" ref="AR266" ca="1" si="759">IF(OR(AQ266="RIP",AQ266="***"),"***",IF((AR265-AR264)&gt;0,"RIP","ALIVE"))</f>
        <v>***</v>
      </c>
      <c r="AS266" t="str">
        <f t="shared" ref="AS266" ca="1" si="760">IF(OR(AR266="RIP",AR266="***"),"***",IF((AS265-AS264)&gt;0,"RIP","ALIVE"))</f>
        <v>***</v>
      </c>
      <c r="AT266" t="str">
        <f t="shared" ref="AT266" ca="1" si="761">IF(OR(AS266="RIP",AS266="***"),"***",IF((AT265-AT264)&gt;0,"RIP","ALIVE"))</f>
        <v>***</v>
      </c>
      <c r="AU266" t="str">
        <f t="shared" ref="AU266" ca="1" si="762">IF(OR(AT266="RIP",AT266="***"),"***",IF((AU265-AU264)&gt;0,"RIP","ALIVE"))</f>
        <v>***</v>
      </c>
      <c r="AV266" t="str">
        <f t="shared" ref="AV266" ca="1" si="763">IF(OR(AU266="RIP",AU266="***"),"***",IF((AV265-AV264)&gt;0,"RIP","ALIVE"))</f>
        <v>***</v>
      </c>
      <c r="AW266" t="str">
        <f t="shared" ref="AW266" ca="1" si="764">IF(OR(AV266="RIP",AV266="***"),"***",IF((AW265-AW264)&gt;0,"RIP","ALIVE"))</f>
        <v>***</v>
      </c>
    </row>
    <row r="269" spans="2:49">
      <c r="B269">
        <v>70</v>
      </c>
      <c r="C269" t="s">
        <v>396</v>
      </c>
      <c r="D269" s="75">
        <f ca="1">COUNTIF(D275:AW275,"ALIVE")</f>
        <v>14</v>
      </c>
    </row>
    <row r="270" spans="2:49">
      <c r="C270" s="75" t="s">
        <v>349</v>
      </c>
      <c r="D270" s="273">
        <v>70</v>
      </c>
      <c r="E270" s="201">
        <f>D270+1</f>
        <v>71</v>
      </c>
      <c r="F270" s="201">
        <f t="shared" ref="F270:P270" si="765">E270+1</f>
        <v>72</v>
      </c>
      <c r="G270" s="201">
        <f t="shared" si="765"/>
        <v>73</v>
      </c>
      <c r="H270" s="201">
        <f t="shared" si="765"/>
        <v>74</v>
      </c>
      <c r="I270" s="201">
        <f t="shared" si="765"/>
        <v>75</v>
      </c>
      <c r="J270" s="201">
        <f t="shared" si="765"/>
        <v>76</v>
      </c>
      <c r="K270" s="201">
        <f t="shared" si="765"/>
        <v>77</v>
      </c>
      <c r="L270" s="201">
        <f t="shared" si="765"/>
        <v>78</v>
      </c>
      <c r="M270" s="201">
        <f t="shared" si="765"/>
        <v>79</v>
      </c>
      <c r="N270" s="201">
        <f t="shared" si="765"/>
        <v>80</v>
      </c>
      <c r="O270" s="201">
        <f t="shared" si="765"/>
        <v>81</v>
      </c>
      <c r="P270" s="201">
        <f t="shared" si="765"/>
        <v>82</v>
      </c>
      <c r="Q270" s="201">
        <f>P270+1</f>
        <v>83</v>
      </c>
      <c r="R270" s="201">
        <f t="shared" ref="R270:Y270" si="766">Q270+1</f>
        <v>84</v>
      </c>
      <c r="S270" s="201">
        <f t="shared" si="766"/>
        <v>85</v>
      </c>
      <c r="T270" s="201">
        <f t="shared" si="766"/>
        <v>86</v>
      </c>
      <c r="U270" s="201">
        <f t="shared" si="766"/>
        <v>87</v>
      </c>
      <c r="V270" s="201">
        <f t="shared" si="766"/>
        <v>88</v>
      </c>
      <c r="W270" s="201">
        <f t="shared" si="766"/>
        <v>89</v>
      </c>
      <c r="X270" s="201">
        <f t="shared" si="766"/>
        <v>90</v>
      </c>
      <c r="Y270" s="201">
        <f t="shared" si="766"/>
        <v>91</v>
      </c>
      <c r="Z270" s="201">
        <f>Y270+1</f>
        <v>92</v>
      </c>
      <c r="AA270" s="201">
        <f t="shared" ref="AA270:AF270" si="767">Z270+1</f>
        <v>93</v>
      </c>
      <c r="AB270" s="201">
        <f t="shared" si="767"/>
        <v>94</v>
      </c>
      <c r="AC270" s="201">
        <f t="shared" si="767"/>
        <v>95</v>
      </c>
      <c r="AD270" s="201">
        <f t="shared" si="767"/>
        <v>96</v>
      </c>
      <c r="AE270" s="201">
        <f t="shared" si="767"/>
        <v>97</v>
      </c>
      <c r="AF270" s="201">
        <f t="shared" si="767"/>
        <v>98</v>
      </c>
      <c r="AG270" s="201">
        <f>AF270+1</f>
        <v>99</v>
      </c>
      <c r="AH270" s="201">
        <f t="shared" ref="AH270" si="768">AG270+1</f>
        <v>100</v>
      </c>
    </row>
    <row r="271" spans="2:49">
      <c r="D271" s="274">
        <v>2.3324000000000001E-2</v>
      </c>
      <c r="E271" s="274">
        <v>2.5412000000000001E-2</v>
      </c>
      <c r="F271" s="274">
        <v>2.7737999999999999E-2</v>
      </c>
      <c r="G271" s="274">
        <v>3.0594E-2</v>
      </c>
      <c r="H271" s="274">
        <v>3.3673000000000002E-2</v>
      </c>
      <c r="I271" s="274">
        <v>3.6860999999999998E-2</v>
      </c>
      <c r="J271" s="274">
        <v>4.0411999999999997E-2</v>
      </c>
      <c r="K271" s="274">
        <v>4.4643000000000002E-2</v>
      </c>
      <c r="L271" s="274">
        <v>4.9437000000000002E-2</v>
      </c>
      <c r="M271" s="274">
        <v>5.4566999999999997E-2</v>
      </c>
      <c r="N271" s="274">
        <v>6.0365000000000002E-2</v>
      </c>
      <c r="O271" s="274">
        <v>6.6623000000000002E-2</v>
      </c>
      <c r="P271" s="274">
        <v>7.3633000000000004E-2</v>
      </c>
      <c r="Q271" s="274">
        <v>8.1420999999999993E-2</v>
      </c>
      <c r="R271" s="274">
        <v>9.0897000000000006E-2</v>
      </c>
      <c r="S271" s="274">
        <v>0.101288</v>
      </c>
      <c r="T271" s="274">
        <v>0.112634</v>
      </c>
      <c r="U271" s="274">
        <v>0.124971</v>
      </c>
      <c r="V271" s="274">
        <v>0.138321</v>
      </c>
      <c r="W271" s="274">
        <v>0.152696</v>
      </c>
      <c r="X271" s="274">
        <v>0.16808899999999999</v>
      </c>
      <c r="Y271" s="274">
        <v>0.184477</v>
      </c>
      <c r="Z271" s="274">
        <v>0.201816</v>
      </c>
      <c r="AA271" s="274">
        <v>0.22004000000000001</v>
      </c>
      <c r="AB271" s="274">
        <v>0.239065</v>
      </c>
      <c r="AC271" s="274">
        <v>0.25878099999999998</v>
      </c>
      <c r="AD271" s="274">
        <v>0.27906199999999998</v>
      </c>
      <c r="AE271" s="274">
        <v>0.29976399999999997</v>
      </c>
      <c r="AF271" s="274">
        <v>0.32073099999999999</v>
      </c>
      <c r="AG271" s="274">
        <v>0.34179900000000002</v>
      </c>
      <c r="AH271" s="274">
        <v>1</v>
      </c>
    </row>
    <row r="272" spans="2:49">
      <c r="C272" t="s">
        <v>397</v>
      </c>
      <c r="D272" s="36">
        <f>D271*100</f>
        <v>2.3324000000000003</v>
      </c>
      <c r="E272" s="36">
        <f t="shared" ref="E272:AH272" si="769">E271*100</f>
        <v>2.5411999999999999</v>
      </c>
      <c r="F272" s="36">
        <f t="shared" si="769"/>
        <v>2.7738</v>
      </c>
      <c r="G272" s="36">
        <f t="shared" si="769"/>
        <v>3.0594000000000001</v>
      </c>
      <c r="H272" s="36">
        <f t="shared" si="769"/>
        <v>3.3673000000000002</v>
      </c>
      <c r="I272" s="36">
        <f t="shared" si="769"/>
        <v>3.6860999999999997</v>
      </c>
      <c r="J272" s="36">
        <f t="shared" si="769"/>
        <v>4.0411999999999999</v>
      </c>
      <c r="K272" s="36">
        <f t="shared" si="769"/>
        <v>4.4643000000000006</v>
      </c>
      <c r="L272" s="36">
        <f t="shared" si="769"/>
        <v>4.9436999999999998</v>
      </c>
      <c r="M272" s="36">
        <f t="shared" si="769"/>
        <v>5.4566999999999997</v>
      </c>
      <c r="N272" s="36">
        <f t="shared" si="769"/>
        <v>6.0365000000000002</v>
      </c>
      <c r="O272" s="36">
        <f t="shared" si="769"/>
        <v>6.6623000000000001</v>
      </c>
      <c r="P272" s="36">
        <f t="shared" si="769"/>
        <v>7.3633000000000006</v>
      </c>
      <c r="Q272" s="36">
        <f t="shared" si="769"/>
        <v>8.1420999999999992</v>
      </c>
      <c r="R272" s="36">
        <f t="shared" si="769"/>
        <v>9.0897000000000006</v>
      </c>
      <c r="S272" s="36">
        <f t="shared" si="769"/>
        <v>10.1288</v>
      </c>
      <c r="T272" s="36">
        <f t="shared" si="769"/>
        <v>11.263399999999999</v>
      </c>
      <c r="U272" s="36">
        <f t="shared" si="769"/>
        <v>12.4971</v>
      </c>
      <c r="V272" s="36">
        <f t="shared" si="769"/>
        <v>13.832100000000001</v>
      </c>
      <c r="W272" s="36">
        <f t="shared" si="769"/>
        <v>15.269600000000001</v>
      </c>
      <c r="X272" s="36">
        <f t="shared" si="769"/>
        <v>16.808899999999998</v>
      </c>
      <c r="Y272" s="36">
        <f t="shared" si="769"/>
        <v>18.447700000000001</v>
      </c>
      <c r="Z272" s="36">
        <f t="shared" si="769"/>
        <v>20.1816</v>
      </c>
      <c r="AA272" s="36">
        <f t="shared" si="769"/>
        <v>22.004000000000001</v>
      </c>
      <c r="AB272" s="36">
        <f t="shared" si="769"/>
        <v>23.906500000000001</v>
      </c>
      <c r="AC272" s="36">
        <f t="shared" si="769"/>
        <v>25.8781</v>
      </c>
      <c r="AD272" s="36">
        <f t="shared" si="769"/>
        <v>27.906199999999998</v>
      </c>
      <c r="AE272" s="36">
        <f t="shared" si="769"/>
        <v>29.976399999999998</v>
      </c>
      <c r="AF272" s="36">
        <f t="shared" si="769"/>
        <v>32.073099999999997</v>
      </c>
      <c r="AG272" s="36">
        <f t="shared" si="769"/>
        <v>34.179900000000004</v>
      </c>
      <c r="AH272" s="36">
        <f t="shared" si="769"/>
        <v>100</v>
      </c>
    </row>
    <row r="273" spans="2:49">
      <c r="D273" s="36">
        <f>100-D272</f>
        <v>97.667599999999993</v>
      </c>
      <c r="E273" s="36">
        <f t="shared" ref="E273:AH273" si="770">100-E272</f>
        <v>97.458799999999997</v>
      </c>
      <c r="F273" s="36">
        <f t="shared" si="770"/>
        <v>97.226200000000006</v>
      </c>
      <c r="G273" s="36">
        <f t="shared" si="770"/>
        <v>96.940600000000003</v>
      </c>
      <c r="H273" s="36">
        <f t="shared" si="770"/>
        <v>96.6327</v>
      </c>
      <c r="I273" s="36">
        <f t="shared" si="770"/>
        <v>96.313900000000004</v>
      </c>
      <c r="J273" s="36">
        <f t="shared" si="770"/>
        <v>95.958799999999997</v>
      </c>
      <c r="K273" s="36">
        <f t="shared" si="770"/>
        <v>95.535700000000006</v>
      </c>
      <c r="L273" s="36">
        <f t="shared" si="770"/>
        <v>95.056299999999993</v>
      </c>
      <c r="M273" s="36">
        <f t="shared" si="770"/>
        <v>94.543300000000002</v>
      </c>
      <c r="N273" s="36">
        <f t="shared" si="770"/>
        <v>93.963499999999996</v>
      </c>
      <c r="O273" s="36">
        <f t="shared" si="770"/>
        <v>93.337699999999998</v>
      </c>
      <c r="P273" s="36">
        <f t="shared" si="770"/>
        <v>92.636700000000005</v>
      </c>
      <c r="Q273" s="36">
        <f t="shared" si="770"/>
        <v>91.857900000000001</v>
      </c>
      <c r="R273" s="36">
        <f t="shared" si="770"/>
        <v>90.910300000000007</v>
      </c>
      <c r="S273" s="36">
        <f t="shared" si="770"/>
        <v>89.871200000000002</v>
      </c>
      <c r="T273" s="36">
        <f t="shared" si="770"/>
        <v>88.736599999999996</v>
      </c>
      <c r="U273" s="36">
        <f t="shared" si="770"/>
        <v>87.502899999999997</v>
      </c>
      <c r="V273" s="36">
        <f t="shared" si="770"/>
        <v>86.167900000000003</v>
      </c>
      <c r="W273" s="36">
        <f t="shared" si="770"/>
        <v>84.730400000000003</v>
      </c>
      <c r="X273" s="36">
        <f t="shared" si="770"/>
        <v>83.191100000000006</v>
      </c>
      <c r="Y273" s="36">
        <f t="shared" si="770"/>
        <v>81.552300000000002</v>
      </c>
      <c r="Z273" s="36">
        <f t="shared" si="770"/>
        <v>79.818399999999997</v>
      </c>
      <c r="AA273" s="36">
        <f t="shared" si="770"/>
        <v>77.995999999999995</v>
      </c>
      <c r="AB273" s="36">
        <f t="shared" si="770"/>
        <v>76.093500000000006</v>
      </c>
      <c r="AC273" s="36">
        <f t="shared" si="770"/>
        <v>74.121899999999997</v>
      </c>
      <c r="AD273" s="36">
        <f t="shared" si="770"/>
        <v>72.093800000000002</v>
      </c>
      <c r="AE273" s="36">
        <f t="shared" si="770"/>
        <v>70.023600000000002</v>
      </c>
      <c r="AF273" s="36">
        <f t="shared" si="770"/>
        <v>67.926900000000003</v>
      </c>
      <c r="AG273" s="36">
        <f t="shared" si="770"/>
        <v>65.820099999999996</v>
      </c>
      <c r="AH273" s="36">
        <f t="shared" si="770"/>
        <v>0</v>
      </c>
    </row>
    <row r="274" spans="2:49">
      <c r="C274" s="275" t="s">
        <v>398</v>
      </c>
      <c r="D274" s="276">
        <f ca="1">RAND()*100</f>
        <v>78.131424003418815</v>
      </c>
      <c r="E274" s="276">
        <f t="shared" ref="E274:AH274" ca="1" si="771">RAND()*100</f>
        <v>72.928888301123877</v>
      </c>
      <c r="F274" s="276">
        <f t="shared" ca="1" si="771"/>
        <v>47.528414541908873</v>
      </c>
      <c r="G274" s="276">
        <f t="shared" ca="1" si="771"/>
        <v>39.414323129113448</v>
      </c>
      <c r="H274" s="276">
        <f t="shared" ca="1" si="771"/>
        <v>71.885123962335911</v>
      </c>
      <c r="I274" s="276">
        <f t="shared" ca="1" si="771"/>
        <v>24.997187755321782</v>
      </c>
      <c r="J274" s="276">
        <f t="shared" ca="1" si="771"/>
        <v>83.431912398979392</v>
      </c>
      <c r="K274" s="276">
        <f t="shared" ca="1" si="771"/>
        <v>19.443016153227266</v>
      </c>
      <c r="L274" s="276">
        <f t="shared" ca="1" si="771"/>
        <v>25.422235108361278</v>
      </c>
      <c r="M274" s="276">
        <f t="shared" ca="1" si="771"/>
        <v>30.689120273568214</v>
      </c>
      <c r="N274" s="276">
        <f t="shared" ca="1" si="771"/>
        <v>36.775500704432105</v>
      </c>
      <c r="O274" s="276">
        <f t="shared" ca="1" si="771"/>
        <v>55.627671427487222</v>
      </c>
      <c r="P274" s="276">
        <f t="shared" ca="1" si="771"/>
        <v>22.17580028511421</v>
      </c>
      <c r="Q274" s="276">
        <f t="shared" ca="1" si="771"/>
        <v>79.930878349220791</v>
      </c>
      <c r="R274" s="276">
        <f t="shared" ca="1" si="771"/>
        <v>91.2833124334133</v>
      </c>
      <c r="S274" s="276">
        <f t="shared" ca="1" si="771"/>
        <v>12.388899475849048</v>
      </c>
      <c r="T274" s="276">
        <f t="shared" ca="1" si="771"/>
        <v>63.907770261140186</v>
      </c>
      <c r="U274" s="276">
        <f t="shared" ca="1" si="771"/>
        <v>51.562063192504262</v>
      </c>
      <c r="V274" s="276">
        <f t="shared" ca="1" si="771"/>
        <v>54.192939415583638</v>
      </c>
      <c r="W274" s="276">
        <f t="shared" ca="1" si="771"/>
        <v>38.047950830798527</v>
      </c>
      <c r="X274" s="276">
        <f t="shared" ca="1" si="771"/>
        <v>13.015484897312435</v>
      </c>
      <c r="Y274" s="276">
        <f t="shared" ca="1" si="771"/>
        <v>7.5011712082321385</v>
      </c>
      <c r="Z274" s="276">
        <f t="shared" ca="1" si="771"/>
        <v>76.820494069486784</v>
      </c>
      <c r="AA274" s="276">
        <f t="shared" ca="1" si="771"/>
        <v>73.763660652595178</v>
      </c>
      <c r="AB274" s="276">
        <f t="shared" ca="1" si="771"/>
        <v>88.783699101584645</v>
      </c>
      <c r="AC274" s="276">
        <f t="shared" ca="1" si="771"/>
        <v>82.564880144973614</v>
      </c>
      <c r="AD274" s="276">
        <f t="shared" ca="1" si="771"/>
        <v>48.37008801207017</v>
      </c>
      <c r="AE274" s="276">
        <f t="shared" ca="1" si="771"/>
        <v>69.027901593349299</v>
      </c>
      <c r="AF274" s="276">
        <f t="shared" ca="1" si="771"/>
        <v>82.432619763978778</v>
      </c>
      <c r="AG274" s="276">
        <f t="shared" ca="1" si="771"/>
        <v>37.376616582271893</v>
      </c>
      <c r="AH274" s="276">
        <f t="shared" ca="1" si="771"/>
        <v>52.958164886194517</v>
      </c>
    </row>
    <row r="275" spans="2:49">
      <c r="D275" t="str">
        <f ca="1">IF(OR(C275="RIP",C275="***"),"***",IF((D274-D273)&gt;0,"RIP","ALIVE"))</f>
        <v>ALIVE</v>
      </c>
      <c r="E275" t="str">
        <f t="shared" ref="E275" ca="1" si="772">IF(OR(D275="RIP",D275="***"),"***",IF((E274-E273)&gt;0,"RIP","ALIVE"))</f>
        <v>ALIVE</v>
      </c>
      <c r="F275" t="str">
        <f t="shared" ref="F275" ca="1" si="773">IF(OR(E275="RIP",E275="***"),"***",IF((F274-F273)&gt;0,"RIP","ALIVE"))</f>
        <v>ALIVE</v>
      </c>
      <c r="G275" t="str">
        <f t="shared" ref="G275" ca="1" si="774">IF(OR(F275="RIP",F275="***"),"***",IF((G274-G273)&gt;0,"RIP","ALIVE"))</f>
        <v>ALIVE</v>
      </c>
      <c r="H275" t="str">
        <f t="shared" ref="H275" ca="1" si="775">IF(OR(G275="RIP",G275="***"),"***",IF((H274-H273)&gt;0,"RIP","ALIVE"))</f>
        <v>ALIVE</v>
      </c>
      <c r="I275" t="str">
        <f t="shared" ref="I275" ca="1" si="776">IF(OR(H275="RIP",H275="***"),"***",IF((I274-I273)&gt;0,"RIP","ALIVE"))</f>
        <v>ALIVE</v>
      </c>
      <c r="J275" t="str">
        <f t="shared" ref="J275" ca="1" si="777">IF(OR(I275="RIP",I275="***"),"***",IF((J274-J273)&gt;0,"RIP","ALIVE"))</f>
        <v>ALIVE</v>
      </c>
      <c r="K275" t="str">
        <f t="shared" ref="K275" ca="1" si="778">IF(OR(J275="RIP",J275="***"),"***",IF((K274-K273)&gt;0,"RIP","ALIVE"))</f>
        <v>ALIVE</v>
      </c>
      <c r="L275" t="str">
        <f t="shared" ref="L275" ca="1" si="779">IF(OR(K275="RIP",K275="***"),"***",IF((L274-L273)&gt;0,"RIP","ALIVE"))</f>
        <v>ALIVE</v>
      </c>
      <c r="M275" t="str">
        <f t="shared" ref="M275" ca="1" si="780">IF(OR(L275="RIP",L275="***"),"***",IF((M274-M273)&gt;0,"RIP","ALIVE"))</f>
        <v>ALIVE</v>
      </c>
      <c r="N275" t="str">
        <f t="shared" ref="N275" ca="1" si="781">IF(OR(M275="RIP",M275="***"),"***",IF((N274-N273)&gt;0,"RIP","ALIVE"))</f>
        <v>ALIVE</v>
      </c>
      <c r="O275" t="str">
        <f t="shared" ref="O275" ca="1" si="782">IF(OR(N275="RIP",N275="***"),"***",IF((O274-O273)&gt;0,"RIP","ALIVE"))</f>
        <v>ALIVE</v>
      </c>
      <c r="P275" t="str">
        <f t="shared" ref="P275" ca="1" si="783">IF(OR(O275="RIP",O275="***"),"***",IF((P274-P273)&gt;0,"RIP","ALIVE"))</f>
        <v>ALIVE</v>
      </c>
      <c r="Q275" t="str">
        <f t="shared" ref="Q275" ca="1" si="784">IF(OR(P275="RIP",P275="***"),"***",IF((Q274-Q273)&gt;0,"RIP","ALIVE"))</f>
        <v>ALIVE</v>
      </c>
      <c r="R275" t="str">
        <f t="shared" ref="R275" ca="1" si="785">IF(OR(Q275="RIP",Q275="***"),"***",IF((R274-R273)&gt;0,"RIP","ALIVE"))</f>
        <v>RIP</v>
      </c>
      <c r="S275" t="str">
        <f t="shared" ref="S275" ca="1" si="786">IF(OR(R275="RIP",R275="***"),"***",IF((S274-S273)&gt;0,"RIP","ALIVE"))</f>
        <v>***</v>
      </c>
      <c r="T275" t="str">
        <f t="shared" ref="T275" ca="1" si="787">IF(OR(S275="RIP",S275="***"),"***",IF((T274-T273)&gt;0,"RIP","ALIVE"))</f>
        <v>***</v>
      </c>
      <c r="U275" t="str">
        <f t="shared" ref="U275" ca="1" si="788">IF(OR(T275="RIP",T275="***"),"***",IF((U274-U273)&gt;0,"RIP","ALIVE"))</f>
        <v>***</v>
      </c>
      <c r="V275" t="str">
        <f t="shared" ref="V275" ca="1" si="789">IF(OR(U275="RIP",U275="***"),"***",IF((V274-V273)&gt;0,"RIP","ALIVE"))</f>
        <v>***</v>
      </c>
      <c r="W275" t="str">
        <f t="shared" ref="W275" ca="1" si="790">IF(OR(V275="RIP",V275="***"),"***",IF((W274-W273)&gt;0,"RIP","ALIVE"))</f>
        <v>***</v>
      </c>
      <c r="X275" t="str">
        <f t="shared" ref="X275" ca="1" si="791">IF(OR(W275="RIP",W275="***"),"***",IF((X274-X273)&gt;0,"RIP","ALIVE"))</f>
        <v>***</v>
      </c>
      <c r="Y275" t="str">
        <f t="shared" ref="Y275" ca="1" si="792">IF(OR(X275="RIP",X275="***"),"***",IF((Y274-Y273)&gt;0,"RIP","ALIVE"))</f>
        <v>***</v>
      </c>
      <c r="Z275" t="str">
        <f t="shared" ref="Z275" ca="1" si="793">IF(OR(Y275="RIP",Y275="***"),"***",IF((Z274-Z273)&gt;0,"RIP","ALIVE"))</f>
        <v>***</v>
      </c>
      <c r="AA275" t="str">
        <f t="shared" ref="AA275" ca="1" si="794">IF(OR(Z275="RIP",Z275="***"),"***",IF((AA274-AA273)&gt;0,"RIP","ALIVE"))</f>
        <v>***</v>
      </c>
      <c r="AB275" t="str">
        <f t="shared" ref="AB275" ca="1" si="795">IF(OR(AA275="RIP",AA275="***"),"***",IF((AB274-AB273)&gt;0,"RIP","ALIVE"))</f>
        <v>***</v>
      </c>
      <c r="AC275" t="str">
        <f t="shared" ref="AC275" ca="1" si="796">IF(OR(AB275="RIP",AB275="***"),"***",IF((AC274-AC273)&gt;0,"RIP","ALIVE"))</f>
        <v>***</v>
      </c>
      <c r="AD275" t="str">
        <f t="shared" ref="AD275" ca="1" si="797">IF(OR(AC275="RIP",AC275="***"),"***",IF((AD274-AD273)&gt;0,"RIP","ALIVE"))</f>
        <v>***</v>
      </c>
      <c r="AE275" t="str">
        <f t="shared" ref="AE275" ca="1" si="798">IF(OR(AD275="RIP",AD275="***"),"***",IF((AE274-AE273)&gt;0,"RIP","ALIVE"))</f>
        <v>***</v>
      </c>
      <c r="AF275" t="str">
        <f t="shared" ref="AF275" ca="1" si="799">IF(OR(AE275="RIP",AE275="***"),"***",IF((AF274-AF273)&gt;0,"RIP","ALIVE"))</f>
        <v>***</v>
      </c>
      <c r="AG275" t="str">
        <f t="shared" ref="AG275" ca="1" si="800">IF(OR(AF275="RIP",AF275="***"),"***",IF((AG274-AG273)&gt;0,"RIP","ALIVE"))</f>
        <v>***</v>
      </c>
      <c r="AH275" t="str">
        <f t="shared" ref="AH275" ca="1" si="801">IF(OR(AG275="RIP",AG275="***"),"***",IF((AH274-AH273)&gt;0,"RIP","ALIVE"))</f>
        <v>***</v>
      </c>
      <c r="AI275" t="str">
        <f t="shared" ref="AI275" ca="1" si="802">IF(OR(AH275="RIP",AH275="***"),"***",IF((AI274-AI273)&gt;0,"RIP","ALIVE"))</f>
        <v>***</v>
      </c>
      <c r="AJ275" t="str">
        <f t="shared" ref="AJ275" ca="1" si="803">IF(OR(AI275="RIP",AI275="***"),"***",IF((AJ274-AJ273)&gt;0,"RIP","ALIVE"))</f>
        <v>***</v>
      </c>
      <c r="AK275" t="str">
        <f t="shared" ref="AK275" ca="1" si="804">IF(OR(AJ275="RIP",AJ275="***"),"***",IF((AK274-AK273)&gt;0,"RIP","ALIVE"))</f>
        <v>***</v>
      </c>
      <c r="AL275" t="str">
        <f t="shared" ref="AL275" ca="1" si="805">IF(OR(AK275="RIP",AK275="***"),"***",IF((AL274-AL273)&gt;0,"RIP","ALIVE"))</f>
        <v>***</v>
      </c>
      <c r="AM275" t="str">
        <f t="shared" ref="AM275" ca="1" si="806">IF(OR(AL275="RIP",AL275="***"),"***",IF((AM274-AM273)&gt;0,"RIP","ALIVE"))</f>
        <v>***</v>
      </c>
      <c r="AN275" t="str">
        <f t="shared" ref="AN275" ca="1" si="807">IF(OR(AM275="RIP",AM275="***"),"***",IF((AN274-AN273)&gt;0,"RIP","ALIVE"))</f>
        <v>***</v>
      </c>
      <c r="AO275" t="str">
        <f t="shared" ref="AO275" ca="1" si="808">IF(OR(AN275="RIP",AN275="***"),"***",IF((AO274-AO273)&gt;0,"RIP","ALIVE"))</f>
        <v>***</v>
      </c>
      <c r="AP275" t="str">
        <f t="shared" ref="AP275" ca="1" si="809">IF(OR(AO275="RIP",AO275="***"),"***",IF((AP274-AP273)&gt;0,"RIP","ALIVE"))</f>
        <v>***</v>
      </c>
      <c r="AQ275" t="str">
        <f t="shared" ref="AQ275" ca="1" si="810">IF(OR(AP275="RIP",AP275="***"),"***",IF((AQ274-AQ273)&gt;0,"RIP","ALIVE"))</f>
        <v>***</v>
      </c>
      <c r="AR275" t="str">
        <f t="shared" ref="AR275" ca="1" si="811">IF(OR(AQ275="RIP",AQ275="***"),"***",IF((AR274-AR273)&gt;0,"RIP","ALIVE"))</f>
        <v>***</v>
      </c>
      <c r="AS275" t="str">
        <f t="shared" ref="AS275" ca="1" si="812">IF(OR(AR275="RIP",AR275="***"),"***",IF((AS274-AS273)&gt;0,"RIP","ALIVE"))</f>
        <v>***</v>
      </c>
      <c r="AT275" t="str">
        <f t="shared" ref="AT275" ca="1" si="813">IF(OR(AS275="RIP",AS275="***"),"***",IF((AT274-AT273)&gt;0,"RIP","ALIVE"))</f>
        <v>***</v>
      </c>
      <c r="AU275" t="str">
        <f t="shared" ref="AU275" ca="1" si="814">IF(OR(AT275="RIP",AT275="***"),"***",IF((AU274-AU273)&gt;0,"RIP","ALIVE"))</f>
        <v>***</v>
      </c>
      <c r="AV275" t="str">
        <f t="shared" ref="AV275" ca="1" si="815">IF(OR(AU275="RIP",AU275="***"),"***",IF((AV274-AV273)&gt;0,"RIP","ALIVE"))</f>
        <v>***</v>
      </c>
      <c r="AW275" t="str">
        <f t="shared" ref="AW275" ca="1" si="816">IF(OR(AV275="RIP",AV275="***"),"***",IF((AW274-AW273)&gt;0,"RIP","ALIVE"))</f>
        <v>***</v>
      </c>
    </row>
    <row r="278" spans="2:49">
      <c r="B278">
        <v>71</v>
      </c>
      <c r="C278" t="s">
        <v>396</v>
      </c>
      <c r="D278" s="75">
        <f ca="1">COUNTIF(D284:AW284,"ALIVE")</f>
        <v>24</v>
      </c>
    </row>
    <row r="279" spans="2:49">
      <c r="C279" s="75" t="s">
        <v>349</v>
      </c>
      <c r="D279" s="273">
        <v>71</v>
      </c>
      <c r="E279" s="201">
        <f>D279+1</f>
        <v>72</v>
      </c>
      <c r="F279" s="201">
        <f t="shared" ref="F279:P279" si="817">E279+1</f>
        <v>73</v>
      </c>
      <c r="G279" s="201">
        <f t="shared" si="817"/>
        <v>74</v>
      </c>
      <c r="H279" s="201">
        <f t="shared" si="817"/>
        <v>75</v>
      </c>
      <c r="I279" s="201">
        <f t="shared" si="817"/>
        <v>76</v>
      </c>
      <c r="J279" s="201">
        <f t="shared" si="817"/>
        <v>77</v>
      </c>
      <c r="K279" s="201">
        <f t="shared" si="817"/>
        <v>78</v>
      </c>
      <c r="L279" s="201">
        <f t="shared" si="817"/>
        <v>79</v>
      </c>
      <c r="M279" s="201">
        <f t="shared" si="817"/>
        <v>80</v>
      </c>
      <c r="N279" s="201">
        <f t="shared" si="817"/>
        <v>81</v>
      </c>
      <c r="O279" s="201">
        <f t="shared" si="817"/>
        <v>82</v>
      </c>
      <c r="P279" s="201">
        <f t="shared" si="817"/>
        <v>83</v>
      </c>
      <c r="Q279" s="201">
        <f>P279+1</f>
        <v>84</v>
      </c>
      <c r="R279" s="201">
        <f t="shared" ref="R279:Y279" si="818">Q279+1</f>
        <v>85</v>
      </c>
      <c r="S279" s="201">
        <f t="shared" si="818"/>
        <v>86</v>
      </c>
      <c r="T279" s="201">
        <f t="shared" si="818"/>
        <v>87</v>
      </c>
      <c r="U279" s="201">
        <f t="shared" si="818"/>
        <v>88</v>
      </c>
      <c r="V279" s="201">
        <f t="shared" si="818"/>
        <v>89</v>
      </c>
      <c r="W279" s="201">
        <f t="shared" si="818"/>
        <v>90</v>
      </c>
      <c r="X279" s="201">
        <f t="shared" si="818"/>
        <v>91</v>
      </c>
      <c r="Y279" s="201">
        <f t="shared" si="818"/>
        <v>92</v>
      </c>
      <c r="Z279" s="201">
        <f>Y279+1</f>
        <v>93</v>
      </c>
      <c r="AA279" s="201">
        <f t="shared" ref="AA279:AF279" si="819">Z279+1</f>
        <v>94</v>
      </c>
      <c r="AB279" s="201">
        <f t="shared" si="819"/>
        <v>95</v>
      </c>
      <c r="AC279" s="201">
        <f t="shared" si="819"/>
        <v>96</v>
      </c>
      <c r="AD279" s="201">
        <f t="shared" si="819"/>
        <v>97</v>
      </c>
      <c r="AE279" s="201">
        <f t="shared" si="819"/>
        <v>98</v>
      </c>
      <c r="AF279" s="201">
        <f t="shared" si="819"/>
        <v>99</v>
      </c>
      <c r="AG279" s="201">
        <f>AF279+1</f>
        <v>100</v>
      </c>
    </row>
    <row r="280" spans="2:49">
      <c r="D280" s="274">
        <v>2.5412000000000001E-2</v>
      </c>
      <c r="E280" s="274">
        <v>2.7737999999999999E-2</v>
      </c>
      <c r="F280" s="274">
        <v>3.0594E-2</v>
      </c>
      <c r="G280" s="274">
        <v>3.3673000000000002E-2</v>
      </c>
      <c r="H280" s="274">
        <v>3.6860999999999998E-2</v>
      </c>
      <c r="I280" s="274">
        <v>4.0411999999999997E-2</v>
      </c>
      <c r="J280" s="274">
        <v>4.4643000000000002E-2</v>
      </c>
      <c r="K280" s="274">
        <v>4.9437000000000002E-2</v>
      </c>
      <c r="L280" s="274">
        <v>5.4566999999999997E-2</v>
      </c>
      <c r="M280" s="274">
        <v>6.0365000000000002E-2</v>
      </c>
      <c r="N280" s="274">
        <v>6.6623000000000002E-2</v>
      </c>
      <c r="O280" s="274">
        <v>7.3633000000000004E-2</v>
      </c>
      <c r="P280" s="274">
        <v>8.1420999999999993E-2</v>
      </c>
      <c r="Q280" s="274">
        <v>9.0897000000000006E-2</v>
      </c>
      <c r="R280" s="274">
        <v>0.101288</v>
      </c>
      <c r="S280" s="274">
        <v>0.112634</v>
      </c>
      <c r="T280" s="274">
        <v>0.124971</v>
      </c>
      <c r="U280" s="274">
        <v>0.138321</v>
      </c>
      <c r="V280" s="274">
        <v>0.152696</v>
      </c>
      <c r="W280" s="274">
        <v>0.16808899999999999</v>
      </c>
      <c r="X280" s="274">
        <v>0.184477</v>
      </c>
      <c r="Y280" s="274">
        <v>0.201816</v>
      </c>
      <c r="Z280" s="274">
        <v>0.22004000000000001</v>
      </c>
      <c r="AA280" s="274">
        <v>0.239065</v>
      </c>
      <c r="AB280" s="274">
        <v>0.25878099999999998</v>
      </c>
      <c r="AC280" s="274">
        <v>0.27906199999999998</v>
      </c>
      <c r="AD280" s="274">
        <v>0.29976399999999997</v>
      </c>
      <c r="AE280" s="274">
        <v>0.32073099999999999</v>
      </c>
      <c r="AF280" s="274">
        <v>0.34179900000000002</v>
      </c>
      <c r="AG280" s="274">
        <v>1</v>
      </c>
    </row>
    <row r="281" spans="2:49">
      <c r="C281" t="s">
        <v>397</v>
      </c>
      <c r="D281" s="36">
        <f>D280*100</f>
        <v>2.5411999999999999</v>
      </c>
      <c r="E281" s="36">
        <f t="shared" ref="E281:AG281" si="820">E280*100</f>
        <v>2.7738</v>
      </c>
      <c r="F281" s="36">
        <f t="shared" si="820"/>
        <v>3.0594000000000001</v>
      </c>
      <c r="G281" s="36">
        <f t="shared" si="820"/>
        <v>3.3673000000000002</v>
      </c>
      <c r="H281" s="36">
        <f t="shared" si="820"/>
        <v>3.6860999999999997</v>
      </c>
      <c r="I281" s="36">
        <f t="shared" si="820"/>
        <v>4.0411999999999999</v>
      </c>
      <c r="J281" s="36">
        <f t="shared" si="820"/>
        <v>4.4643000000000006</v>
      </c>
      <c r="K281" s="36">
        <f t="shared" si="820"/>
        <v>4.9436999999999998</v>
      </c>
      <c r="L281" s="36">
        <f t="shared" si="820"/>
        <v>5.4566999999999997</v>
      </c>
      <c r="M281" s="36">
        <f t="shared" si="820"/>
        <v>6.0365000000000002</v>
      </c>
      <c r="N281" s="36">
        <f t="shared" si="820"/>
        <v>6.6623000000000001</v>
      </c>
      <c r="O281" s="36">
        <f t="shared" si="820"/>
        <v>7.3633000000000006</v>
      </c>
      <c r="P281" s="36">
        <f t="shared" si="820"/>
        <v>8.1420999999999992</v>
      </c>
      <c r="Q281" s="36">
        <f t="shared" si="820"/>
        <v>9.0897000000000006</v>
      </c>
      <c r="R281" s="36">
        <f t="shared" si="820"/>
        <v>10.1288</v>
      </c>
      <c r="S281" s="36">
        <f t="shared" si="820"/>
        <v>11.263399999999999</v>
      </c>
      <c r="T281" s="36">
        <f t="shared" si="820"/>
        <v>12.4971</v>
      </c>
      <c r="U281" s="36">
        <f t="shared" si="820"/>
        <v>13.832100000000001</v>
      </c>
      <c r="V281" s="36">
        <f t="shared" si="820"/>
        <v>15.269600000000001</v>
      </c>
      <c r="W281" s="36">
        <f t="shared" si="820"/>
        <v>16.808899999999998</v>
      </c>
      <c r="X281" s="36">
        <f t="shared" si="820"/>
        <v>18.447700000000001</v>
      </c>
      <c r="Y281" s="36">
        <f t="shared" si="820"/>
        <v>20.1816</v>
      </c>
      <c r="Z281" s="36">
        <f t="shared" si="820"/>
        <v>22.004000000000001</v>
      </c>
      <c r="AA281" s="36">
        <f t="shared" si="820"/>
        <v>23.906500000000001</v>
      </c>
      <c r="AB281" s="36">
        <f t="shared" si="820"/>
        <v>25.8781</v>
      </c>
      <c r="AC281" s="36">
        <f t="shared" si="820"/>
        <v>27.906199999999998</v>
      </c>
      <c r="AD281" s="36">
        <f t="shared" si="820"/>
        <v>29.976399999999998</v>
      </c>
      <c r="AE281" s="36">
        <f t="shared" si="820"/>
        <v>32.073099999999997</v>
      </c>
      <c r="AF281" s="36">
        <f t="shared" si="820"/>
        <v>34.179900000000004</v>
      </c>
      <c r="AG281" s="36">
        <f t="shared" si="820"/>
        <v>100</v>
      </c>
    </row>
    <row r="282" spans="2:49">
      <c r="D282" s="36">
        <f>100-D281</f>
        <v>97.458799999999997</v>
      </c>
      <c r="E282" s="36">
        <f t="shared" ref="E282:AG282" si="821">100-E281</f>
        <v>97.226200000000006</v>
      </c>
      <c r="F282" s="36">
        <f t="shared" si="821"/>
        <v>96.940600000000003</v>
      </c>
      <c r="G282" s="36">
        <f t="shared" si="821"/>
        <v>96.6327</v>
      </c>
      <c r="H282" s="36">
        <f t="shared" si="821"/>
        <v>96.313900000000004</v>
      </c>
      <c r="I282" s="36">
        <f t="shared" si="821"/>
        <v>95.958799999999997</v>
      </c>
      <c r="J282" s="36">
        <f t="shared" si="821"/>
        <v>95.535700000000006</v>
      </c>
      <c r="K282" s="36">
        <f t="shared" si="821"/>
        <v>95.056299999999993</v>
      </c>
      <c r="L282" s="36">
        <f t="shared" si="821"/>
        <v>94.543300000000002</v>
      </c>
      <c r="M282" s="36">
        <f t="shared" si="821"/>
        <v>93.963499999999996</v>
      </c>
      <c r="N282" s="36">
        <f t="shared" si="821"/>
        <v>93.337699999999998</v>
      </c>
      <c r="O282" s="36">
        <f t="shared" si="821"/>
        <v>92.636700000000005</v>
      </c>
      <c r="P282" s="36">
        <f t="shared" si="821"/>
        <v>91.857900000000001</v>
      </c>
      <c r="Q282" s="36">
        <f t="shared" si="821"/>
        <v>90.910300000000007</v>
      </c>
      <c r="R282" s="36">
        <f t="shared" si="821"/>
        <v>89.871200000000002</v>
      </c>
      <c r="S282" s="36">
        <f t="shared" si="821"/>
        <v>88.736599999999996</v>
      </c>
      <c r="T282" s="36">
        <f t="shared" si="821"/>
        <v>87.502899999999997</v>
      </c>
      <c r="U282" s="36">
        <f t="shared" si="821"/>
        <v>86.167900000000003</v>
      </c>
      <c r="V282" s="36">
        <f t="shared" si="821"/>
        <v>84.730400000000003</v>
      </c>
      <c r="W282" s="36">
        <f t="shared" si="821"/>
        <v>83.191100000000006</v>
      </c>
      <c r="X282" s="36">
        <f t="shared" si="821"/>
        <v>81.552300000000002</v>
      </c>
      <c r="Y282" s="36">
        <f t="shared" si="821"/>
        <v>79.818399999999997</v>
      </c>
      <c r="Z282" s="36">
        <f t="shared" si="821"/>
        <v>77.995999999999995</v>
      </c>
      <c r="AA282" s="36">
        <f t="shared" si="821"/>
        <v>76.093500000000006</v>
      </c>
      <c r="AB282" s="36">
        <f t="shared" si="821"/>
        <v>74.121899999999997</v>
      </c>
      <c r="AC282" s="36">
        <f t="shared" si="821"/>
        <v>72.093800000000002</v>
      </c>
      <c r="AD282" s="36">
        <f t="shared" si="821"/>
        <v>70.023600000000002</v>
      </c>
      <c r="AE282" s="36">
        <f t="shared" si="821"/>
        <v>67.926900000000003</v>
      </c>
      <c r="AF282" s="36">
        <f t="shared" si="821"/>
        <v>65.820099999999996</v>
      </c>
      <c r="AG282" s="36">
        <f t="shared" si="821"/>
        <v>0</v>
      </c>
    </row>
    <row r="283" spans="2:49">
      <c r="C283" s="275" t="s">
        <v>398</v>
      </c>
      <c r="D283" s="276">
        <f ca="1">RAND()*100</f>
        <v>95.146775248401454</v>
      </c>
      <c r="E283" s="276">
        <f t="shared" ref="E283:AG283" ca="1" si="822">RAND()*100</f>
        <v>42.155456109737898</v>
      </c>
      <c r="F283" s="276">
        <f t="shared" ca="1" si="822"/>
        <v>87.040198510273413</v>
      </c>
      <c r="G283" s="276">
        <f t="shared" ca="1" si="822"/>
        <v>74.300934666501732</v>
      </c>
      <c r="H283" s="276">
        <f t="shared" ca="1" si="822"/>
        <v>47.68710844173377</v>
      </c>
      <c r="I283" s="276">
        <f t="shared" ca="1" si="822"/>
        <v>37.319696893706436</v>
      </c>
      <c r="J283" s="276">
        <f t="shared" ca="1" si="822"/>
        <v>65.083415087841914</v>
      </c>
      <c r="K283" s="276">
        <f t="shared" ca="1" si="822"/>
        <v>21.525355957821468</v>
      </c>
      <c r="L283" s="276">
        <f t="shared" ca="1" si="822"/>
        <v>33.171931404908548</v>
      </c>
      <c r="M283" s="276">
        <f t="shared" ca="1" si="822"/>
        <v>49.068548702453377</v>
      </c>
      <c r="N283" s="276">
        <f t="shared" ca="1" si="822"/>
        <v>5.4460287606312496</v>
      </c>
      <c r="O283" s="276">
        <f t="shared" ca="1" si="822"/>
        <v>3.2964389911227521E-2</v>
      </c>
      <c r="P283" s="276">
        <f t="shared" ca="1" si="822"/>
        <v>4.3594874025676074</v>
      </c>
      <c r="Q283" s="276">
        <f t="shared" ca="1" si="822"/>
        <v>55.966883439475289</v>
      </c>
      <c r="R283" s="276">
        <f t="shared" ca="1" si="822"/>
        <v>25.198561255608166</v>
      </c>
      <c r="S283" s="276">
        <f t="shared" ca="1" si="822"/>
        <v>70.227968645287731</v>
      </c>
      <c r="T283" s="276">
        <f t="shared" ca="1" si="822"/>
        <v>51.894125972884083</v>
      </c>
      <c r="U283" s="276">
        <f t="shared" ca="1" si="822"/>
        <v>57.353445097403011</v>
      </c>
      <c r="V283" s="276">
        <f t="shared" ca="1" si="822"/>
        <v>50.67697046065026</v>
      </c>
      <c r="W283" s="276">
        <f t="shared" ca="1" si="822"/>
        <v>4.3656193307733844</v>
      </c>
      <c r="X283" s="276">
        <f t="shared" ca="1" si="822"/>
        <v>68.03664263637647</v>
      </c>
      <c r="Y283" s="276">
        <f t="shared" ca="1" si="822"/>
        <v>75.069807434709119</v>
      </c>
      <c r="Z283" s="276">
        <f t="shared" ca="1" si="822"/>
        <v>77.009877100624053</v>
      </c>
      <c r="AA283" s="276">
        <f t="shared" ca="1" si="822"/>
        <v>57.389378152341799</v>
      </c>
      <c r="AB283" s="276">
        <f t="shared" ca="1" si="822"/>
        <v>89.55059895873832</v>
      </c>
      <c r="AC283" s="276">
        <f t="shared" ca="1" si="822"/>
        <v>67.648924824707052</v>
      </c>
      <c r="AD283" s="276">
        <f t="shared" ca="1" si="822"/>
        <v>73.696709600090969</v>
      </c>
      <c r="AE283" s="276">
        <f t="shared" ca="1" si="822"/>
        <v>17.905312245737161</v>
      </c>
      <c r="AF283" s="276">
        <f t="shared" ca="1" si="822"/>
        <v>71.775026650753091</v>
      </c>
      <c r="AG283" s="276">
        <f t="shared" ca="1" si="822"/>
        <v>52.91618096117233</v>
      </c>
    </row>
    <row r="284" spans="2:49">
      <c r="D284" t="str">
        <f ca="1">IF(OR(C284="RIP",C284="***"),"***",IF((D283-D282)&gt;0,"RIP","ALIVE"))</f>
        <v>ALIVE</v>
      </c>
      <c r="E284" t="str">
        <f t="shared" ref="E284" ca="1" si="823">IF(OR(D284="RIP",D284="***"),"***",IF((E283-E282)&gt;0,"RIP","ALIVE"))</f>
        <v>ALIVE</v>
      </c>
      <c r="F284" t="str">
        <f t="shared" ref="F284" ca="1" si="824">IF(OR(E284="RIP",E284="***"),"***",IF((F283-F282)&gt;0,"RIP","ALIVE"))</f>
        <v>ALIVE</v>
      </c>
      <c r="G284" t="str">
        <f t="shared" ref="G284" ca="1" si="825">IF(OR(F284="RIP",F284="***"),"***",IF((G283-G282)&gt;0,"RIP","ALIVE"))</f>
        <v>ALIVE</v>
      </c>
      <c r="H284" t="str">
        <f t="shared" ref="H284" ca="1" si="826">IF(OR(G284="RIP",G284="***"),"***",IF((H283-H282)&gt;0,"RIP","ALIVE"))</f>
        <v>ALIVE</v>
      </c>
      <c r="I284" t="str">
        <f t="shared" ref="I284" ca="1" si="827">IF(OR(H284="RIP",H284="***"),"***",IF((I283-I282)&gt;0,"RIP","ALIVE"))</f>
        <v>ALIVE</v>
      </c>
      <c r="J284" t="str">
        <f t="shared" ref="J284" ca="1" si="828">IF(OR(I284="RIP",I284="***"),"***",IF((J283-J282)&gt;0,"RIP","ALIVE"))</f>
        <v>ALIVE</v>
      </c>
      <c r="K284" t="str">
        <f t="shared" ref="K284" ca="1" si="829">IF(OR(J284="RIP",J284="***"),"***",IF((K283-K282)&gt;0,"RIP","ALIVE"))</f>
        <v>ALIVE</v>
      </c>
      <c r="L284" t="str">
        <f t="shared" ref="L284" ca="1" si="830">IF(OR(K284="RIP",K284="***"),"***",IF((L283-L282)&gt;0,"RIP","ALIVE"))</f>
        <v>ALIVE</v>
      </c>
      <c r="M284" t="str">
        <f t="shared" ref="M284" ca="1" si="831">IF(OR(L284="RIP",L284="***"),"***",IF((M283-M282)&gt;0,"RIP","ALIVE"))</f>
        <v>ALIVE</v>
      </c>
      <c r="N284" t="str">
        <f t="shared" ref="N284" ca="1" si="832">IF(OR(M284="RIP",M284="***"),"***",IF((N283-N282)&gt;0,"RIP","ALIVE"))</f>
        <v>ALIVE</v>
      </c>
      <c r="O284" t="str">
        <f t="shared" ref="O284" ca="1" si="833">IF(OR(N284="RIP",N284="***"),"***",IF((O283-O282)&gt;0,"RIP","ALIVE"))</f>
        <v>ALIVE</v>
      </c>
      <c r="P284" t="str">
        <f t="shared" ref="P284" ca="1" si="834">IF(OR(O284="RIP",O284="***"),"***",IF((P283-P282)&gt;0,"RIP","ALIVE"))</f>
        <v>ALIVE</v>
      </c>
      <c r="Q284" t="str">
        <f t="shared" ref="Q284" ca="1" si="835">IF(OR(P284="RIP",P284="***"),"***",IF((Q283-Q282)&gt;0,"RIP","ALIVE"))</f>
        <v>ALIVE</v>
      </c>
      <c r="R284" t="str">
        <f t="shared" ref="R284" ca="1" si="836">IF(OR(Q284="RIP",Q284="***"),"***",IF((R283-R282)&gt;0,"RIP","ALIVE"))</f>
        <v>ALIVE</v>
      </c>
      <c r="S284" t="str">
        <f t="shared" ref="S284" ca="1" si="837">IF(OR(R284="RIP",R284="***"),"***",IF((S283-S282)&gt;0,"RIP","ALIVE"))</f>
        <v>ALIVE</v>
      </c>
      <c r="T284" t="str">
        <f t="shared" ref="T284" ca="1" si="838">IF(OR(S284="RIP",S284="***"),"***",IF((T283-T282)&gt;0,"RIP","ALIVE"))</f>
        <v>ALIVE</v>
      </c>
      <c r="U284" t="str">
        <f t="shared" ref="U284" ca="1" si="839">IF(OR(T284="RIP",T284="***"),"***",IF((U283-U282)&gt;0,"RIP","ALIVE"))</f>
        <v>ALIVE</v>
      </c>
      <c r="V284" t="str">
        <f t="shared" ref="V284" ca="1" si="840">IF(OR(U284="RIP",U284="***"),"***",IF((V283-V282)&gt;0,"RIP","ALIVE"))</f>
        <v>ALIVE</v>
      </c>
      <c r="W284" t="str">
        <f t="shared" ref="W284" ca="1" si="841">IF(OR(V284="RIP",V284="***"),"***",IF((W283-W282)&gt;0,"RIP","ALIVE"))</f>
        <v>ALIVE</v>
      </c>
      <c r="X284" t="str">
        <f t="shared" ref="X284" ca="1" si="842">IF(OR(W284="RIP",W284="***"),"***",IF((X283-X282)&gt;0,"RIP","ALIVE"))</f>
        <v>ALIVE</v>
      </c>
      <c r="Y284" t="str">
        <f t="shared" ref="Y284" ca="1" si="843">IF(OR(X284="RIP",X284="***"),"***",IF((Y283-Y282)&gt;0,"RIP","ALIVE"))</f>
        <v>ALIVE</v>
      </c>
      <c r="Z284" t="str">
        <f t="shared" ref="Z284" ca="1" si="844">IF(OR(Y284="RIP",Y284="***"),"***",IF((Z283-Z282)&gt;0,"RIP","ALIVE"))</f>
        <v>ALIVE</v>
      </c>
      <c r="AA284" t="str">
        <f t="shared" ref="AA284" ca="1" si="845">IF(OR(Z284="RIP",Z284="***"),"***",IF((AA283-AA282)&gt;0,"RIP","ALIVE"))</f>
        <v>ALIVE</v>
      </c>
      <c r="AB284" t="str">
        <f t="shared" ref="AB284" ca="1" si="846">IF(OR(AA284="RIP",AA284="***"),"***",IF((AB283-AB282)&gt;0,"RIP","ALIVE"))</f>
        <v>RIP</v>
      </c>
      <c r="AC284" t="str">
        <f t="shared" ref="AC284" ca="1" si="847">IF(OR(AB284="RIP",AB284="***"),"***",IF((AC283-AC282)&gt;0,"RIP","ALIVE"))</f>
        <v>***</v>
      </c>
      <c r="AD284" t="str">
        <f t="shared" ref="AD284" ca="1" si="848">IF(OR(AC284="RIP",AC284="***"),"***",IF((AD283-AD282)&gt;0,"RIP","ALIVE"))</f>
        <v>***</v>
      </c>
      <c r="AE284" t="str">
        <f t="shared" ref="AE284" ca="1" si="849">IF(OR(AD284="RIP",AD284="***"),"***",IF((AE283-AE282)&gt;0,"RIP","ALIVE"))</f>
        <v>***</v>
      </c>
      <c r="AF284" t="str">
        <f t="shared" ref="AF284" ca="1" si="850">IF(OR(AE284="RIP",AE284="***"),"***",IF((AF283-AF282)&gt;0,"RIP","ALIVE"))</f>
        <v>***</v>
      </c>
      <c r="AG284" t="str">
        <f t="shared" ref="AG284" ca="1" si="851">IF(OR(AF284="RIP",AF284="***"),"***",IF((AG283-AG282)&gt;0,"RIP","ALIVE"))</f>
        <v>***</v>
      </c>
      <c r="AH284" t="str">
        <f t="shared" ref="AH284" ca="1" si="852">IF(OR(AG284="RIP",AG284="***"),"***",IF((AH283-AH282)&gt;0,"RIP","ALIVE"))</f>
        <v>***</v>
      </c>
      <c r="AI284" t="str">
        <f t="shared" ref="AI284" ca="1" si="853">IF(OR(AH284="RIP",AH284="***"),"***",IF((AI283-AI282)&gt;0,"RIP","ALIVE"))</f>
        <v>***</v>
      </c>
      <c r="AJ284" t="str">
        <f t="shared" ref="AJ284" ca="1" si="854">IF(OR(AI284="RIP",AI284="***"),"***",IF((AJ283-AJ282)&gt;0,"RIP","ALIVE"))</f>
        <v>***</v>
      </c>
      <c r="AK284" t="str">
        <f t="shared" ref="AK284" ca="1" si="855">IF(OR(AJ284="RIP",AJ284="***"),"***",IF((AK283-AK282)&gt;0,"RIP","ALIVE"))</f>
        <v>***</v>
      </c>
      <c r="AL284" t="str">
        <f t="shared" ref="AL284" ca="1" si="856">IF(OR(AK284="RIP",AK284="***"),"***",IF((AL283-AL282)&gt;0,"RIP","ALIVE"))</f>
        <v>***</v>
      </c>
      <c r="AM284" t="str">
        <f t="shared" ref="AM284" ca="1" si="857">IF(OR(AL284="RIP",AL284="***"),"***",IF((AM283-AM282)&gt;0,"RIP","ALIVE"))</f>
        <v>***</v>
      </c>
      <c r="AN284" t="str">
        <f t="shared" ref="AN284" ca="1" si="858">IF(OR(AM284="RIP",AM284="***"),"***",IF((AN283-AN282)&gt;0,"RIP","ALIVE"))</f>
        <v>***</v>
      </c>
      <c r="AO284" t="str">
        <f t="shared" ref="AO284" ca="1" si="859">IF(OR(AN284="RIP",AN284="***"),"***",IF((AO283-AO282)&gt;0,"RIP","ALIVE"))</f>
        <v>***</v>
      </c>
      <c r="AP284" t="str">
        <f t="shared" ref="AP284" ca="1" si="860">IF(OR(AO284="RIP",AO284="***"),"***",IF((AP283-AP282)&gt;0,"RIP","ALIVE"))</f>
        <v>***</v>
      </c>
      <c r="AQ284" t="str">
        <f t="shared" ref="AQ284" ca="1" si="861">IF(OR(AP284="RIP",AP284="***"),"***",IF((AQ283-AQ282)&gt;0,"RIP","ALIVE"))</f>
        <v>***</v>
      </c>
      <c r="AR284" t="str">
        <f t="shared" ref="AR284" ca="1" si="862">IF(OR(AQ284="RIP",AQ284="***"),"***",IF((AR283-AR282)&gt;0,"RIP","ALIVE"))</f>
        <v>***</v>
      </c>
      <c r="AS284" t="str">
        <f t="shared" ref="AS284" ca="1" si="863">IF(OR(AR284="RIP",AR284="***"),"***",IF((AS283-AS282)&gt;0,"RIP","ALIVE"))</f>
        <v>***</v>
      </c>
      <c r="AT284" t="str">
        <f t="shared" ref="AT284" ca="1" si="864">IF(OR(AS284="RIP",AS284="***"),"***",IF((AT283-AT282)&gt;0,"RIP","ALIVE"))</f>
        <v>***</v>
      </c>
      <c r="AU284" t="str">
        <f t="shared" ref="AU284" ca="1" si="865">IF(OR(AT284="RIP",AT284="***"),"***",IF((AU283-AU282)&gt;0,"RIP","ALIVE"))</f>
        <v>***</v>
      </c>
      <c r="AV284" t="str">
        <f t="shared" ref="AV284" ca="1" si="866">IF(OR(AU284="RIP",AU284="***"),"***",IF((AV283-AV282)&gt;0,"RIP","ALIVE"))</f>
        <v>***</v>
      </c>
      <c r="AW284" t="str">
        <f t="shared" ref="AW284" ca="1" si="867">IF(OR(AV284="RIP",AV284="***"),"***",IF((AW283-AW282)&gt;0,"RIP","ALIVE"))</f>
        <v>***</v>
      </c>
    </row>
    <row r="287" spans="2:49">
      <c r="B287">
        <v>72</v>
      </c>
      <c r="C287" t="s">
        <v>396</v>
      </c>
      <c r="D287" s="75">
        <f ca="1">COUNTIF(D293:AW293,"ALIVE")</f>
        <v>6</v>
      </c>
    </row>
    <row r="288" spans="2:49">
      <c r="C288" s="75" t="s">
        <v>349</v>
      </c>
      <c r="D288" s="273">
        <v>72</v>
      </c>
      <c r="E288" s="201">
        <f>D288+1</f>
        <v>73</v>
      </c>
      <c r="F288" s="201">
        <f t="shared" ref="F288:P288" si="868">E288+1</f>
        <v>74</v>
      </c>
      <c r="G288" s="201">
        <f t="shared" si="868"/>
        <v>75</v>
      </c>
      <c r="H288" s="201">
        <f t="shared" si="868"/>
        <v>76</v>
      </c>
      <c r="I288" s="201">
        <f t="shared" si="868"/>
        <v>77</v>
      </c>
      <c r="J288" s="201">
        <f t="shared" si="868"/>
        <v>78</v>
      </c>
      <c r="K288" s="201">
        <f t="shared" si="868"/>
        <v>79</v>
      </c>
      <c r="L288" s="201">
        <f t="shared" si="868"/>
        <v>80</v>
      </c>
      <c r="M288" s="201">
        <f t="shared" si="868"/>
        <v>81</v>
      </c>
      <c r="N288" s="201">
        <f t="shared" si="868"/>
        <v>82</v>
      </c>
      <c r="O288" s="201">
        <f t="shared" si="868"/>
        <v>83</v>
      </c>
      <c r="P288" s="201">
        <f t="shared" si="868"/>
        <v>84</v>
      </c>
      <c r="Q288" s="201">
        <f>P288+1</f>
        <v>85</v>
      </c>
      <c r="R288" s="201">
        <f t="shared" ref="R288:Y288" si="869">Q288+1</f>
        <v>86</v>
      </c>
      <c r="S288" s="201">
        <f t="shared" si="869"/>
        <v>87</v>
      </c>
      <c r="T288" s="201">
        <f t="shared" si="869"/>
        <v>88</v>
      </c>
      <c r="U288" s="201">
        <f t="shared" si="869"/>
        <v>89</v>
      </c>
      <c r="V288" s="201">
        <f t="shared" si="869"/>
        <v>90</v>
      </c>
      <c r="W288" s="201">
        <f t="shared" si="869"/>
        <v>91</v>
      </c>
      <c r="X288" s="201">
        <f t="shared" si="869"/>
        <v>92</v>
      </c>
      <c r="Y288" s="201">
        <f t="shared" si="869"/>
        <v>93</v>
      </c>
      <c r="Z288" s="201">
        <f>Y288+1</f>
        <v>94</v>
      </c>
      <c r="AA288" s="201">
        <f t="shared" ref="AA288:AF288" si="870">Z288+1</f>
        <v>95</v>
      </c>
      <c r="AB288" s="201">
        <f t="shared" si="870"/>
        <v>96</v>
      </c>
      <c r="AC288" s="201">
        <f t="shared" si="870"/>
        <v>97</v>
      </c>
      <c r="AD288" s="201">
        <f t="shared" si="870"/>
        <v>98</v>
      </c>
      <c r="AE288" s="201">
        <f t="shared" si="870"/>
        <v>99</v>
      </c>
      <c r="AF288" s="201">
        <f t="shared" si="870"/>
        <v>100</v>
      </c>
    </row>
    <row r="289" spans="2:49">
      <c r="D289" s="274">
        <v>2.7737999999999999E-2</v>
      </c>
      <c r="E289" s="274">
        <v>3.0594E-2</v>
      </c>
      <c r="F289" s="274">
        <v>3.3673000000000002E-2</v>
      </c>
      <c r="G289" s="274">
        <v>3.6860999999999998E-2</v>
      </c>
      <c r="H289" s="274">
        <v>4.0411999999999997E-2</v>
      </c>
      <c r="I289" s="274">
        <v>4.4643000000000002E-2</v>
      </c>
      <c r="J289" s="274">
        <v>4.9437000000000002E-2</v>
      </c>
      <c r="K289" s="274">
        <v>5.4566999999999997E-2</v>
      </c>
      <c r="L289" s="274">
        <v>6.0365000000000002E-2</v>
      </c>
      <c r="M289" s="274">
        <v>6.6623000000000002E-2</v>
      </c>
      <c r="N289" s="274">
        <v>7.3633000000000004E-2</v>
      </c>
      <c r="O289" s="274">
        <v>8.1420999999999993E-2</v>
      </c>
      <c r="P289" s="274">
        <v>9.0897000000000006E-2</v>
      </c>
      <c r="Q289" s="274">
        <v>0.101288</v>
      </c>
      <c r="R289" s="274">
        <v>0.112634</v>
      </c>
      <c r="S289" s="274">
        <v>0.124971</v>
      </c>
      <c r="T289" s="274">
        <v>0.138321</v>
      </c>
      <c r="U289" s="274">
        <v>0.152696</v>
      </c>
      <c r="V289" s="274">
        <v>0.16808899999999999</v>
      </c>
      <c r="W289" s="274">
        <v>0.184477</v>
      </c>
      <c r="X289" s="274">
        <v>0.201816</v>
      </c>
      <c r="Y289" s="274">
        <v>0.22004000000000001</v>
      </c>
      <c r="Z289" s="274">
        <v>0.239065</v>
      </c>
      <c r="AA289" s="274">
        <v>0.25878099999999998</v>
      </c>
      <c r="AB289" s="274">
        <v>0.27906199999999998</v>
      </c>
      <c r="AC289" s="274">
        <v>0.29976399999999997</v>
      </c>
      <c r="AD289" s="274">
        <v>0.32073099999999999</v>
      </c>
      <c r="AE289" s="274">
        <v>0.34179900000000002</v>
      </c>
      <c r="AF289" s="274">
        <v>1</v>
      </c>
    </row>
    <row r="290" spans="2:49">
      <c r="C290" t="s">
        <v>397</v>
      </c>
      <c r="D290" s="36">
        <f>D289*100</f>
        <v>2.7738</v>
      </c>
      <c r="E290" s="36">
        <f t="shared" ref="E290:AF290" si="871">E289*100</f>
        <v>3.0594000000000001</v>
      </c>
      <c r="F290" s="36">
        <f t="shared" si="871"/>
        <v>3.3673000000000002</v>
      </c>
      <c r="G290" s="36">
        <f t="shared" si="871"/>
        <v>3.6860999999999997</v>
      </c>
      <c r="H290" s="36">
        <f t="shared" si="871"/>
        <v>4.0411999999999999</v>
      </c>
      <c r="I290" s="36">
        <f t="shared" si="871"/>
        <v>4.4643000000000006</v>
      </c>
      <c r="J290" s="36">
        <f t="shared" si="871"/>
        <v>4.9436999999999998</v>
      </c>
      <c r="K290" s="36">
        <f t="shared" si="871"/>
        <v>5.4566999999999997</v>
      </c>
      <c r="L290" s="36">
        <f t="shared" si="871"/>
        <v>6.0365000000000002</v>
      </c>
      <c r="M290" s="36">
        <f t="shared" si="871"/>
        <v>6.6623000000000001</v>
      </c>
      <c r="N290" s="36">
        <f t="shared" si="871"/>
        <v>7.3633000000000006</v>
      </c>
      <c r="O290" s="36">
        <f t="shared" si="871"/>
        <v>8.1420999999999992</v>
      </c>
      <c r="P290" s="36">
        <f t="shared" si="871"/>
        <v>9.0897000000000006</v>
      </c>
      <c r="Q290" s="36">
        <f t="shared" si="871"/>
        <v>10.1288</v>
      </c>
      <c r="R290" s="36">
        <f t="shared" si="871"/>
        <v>11.263399999999999</v>
      </c>
      <c r="S290" s="36">
        <f t="shared" si="871"/>
        <v>12.4971</v>
      </c>
      <c r="T290" s="36">
        <f t="shared" si="871"/>
        <v>13.832100000000001</v>
      </c>
      <c r="U290" s="36">
        <f t="shared" si="871"/>
        <v>15.269600000000001</v>
      </c>
      <c r="V290" s="36">
        <f t="shared" si="871"/>
        <v>16.808899999999998</v>
      </c>
      <c r="W290" s="36">
        <f t="shared" si="871"/>
        <v>18.447700000000001</v>
      </c>
      <c r="X290" s="36">
        <f t="shared" si="871"/>
        <v>20.1816</v>
      </c>
      <c r="Y290" s="36">
        <f t="shared" si="871"/>
        <v>22.004000000000001</v>
      </c>
      <c r="Z290" s="36">
        <f t="shared" si="871"/>
        <v>23.906500000000001</v>
      </c>
      <c r="AA290" s="36">
        <f t="shared" si="871"/>
        <v>25.8781</v>
      </c>
      <c r="AB290" s="36">
        <f t="shared" si="871"/>
        <v>27.906199999999998</v>
      </c>
      <c r="AC290" s="36">
        <f t="shared" si="871"/>
        <v>29.976399999999998</v>
      </c>
      <c r="AD290" s="36">
        <f t="shared" si="871"/>
        <v>32.073099999999997</v>
      </c>
      <c r="AE290" s="36">
        <f t="shared" si="871"/>
        <v>34.179900000000004</v>
      </c>
      <c r="AF290" s="36">
        <f t="shared" si="871"/>
        <v>100</v>
      </c>
    </row>
    <row r="291" spans="2:49">
      <c r="D291" s="36">
        <f>100-D290</f>
        <v>97.226200000000006</v>
      </c>
      <c r="E291" s="36">
        <f t="shared" ref="E291:AF291" si="872">100-E290</f>
        <v>96.940600000000003</v>
      </c>
      <c r="F291" s="36">
        <f t="shared" si="872"/>
        <v>96.6327</v>
      </c>
      <c r="G291" s="36">
        <f t="shared" si="872"/>
        <v>96.313900000000004</v>
      </c>
      <c r="H291" s="36">
        <f t="shared" si="872"/>
        <v>95.958799999999997</v>
      </c>
      <c r="I291" s="36">
        <f t="shared" si="872"/>
        <v>95.535700000000006</v>
      </c>
      <c r="J291" s="36">
        <f t="shared" si="872"/>
        <v>95.056299999999993</v>
      </c>
      <c r="K291" s="36">
        <f t="shared" si="872"/>
        <v>94.543300000000002</v>
      </c>
      <c r="L291" s="36">
        <f t="shared" si="872"/>
        <v>93.963499999999996</v>
      </c>
      <c r="M291" s="36">
        <f t="shared" si="872"/>
        <v>93.337699999999998</v>
      </c>
      <c r="N291" s="36">
        <f t="shared" si="872"/>
        <v>92.636700000000005</v>
      </c>
      <c r="O291" s="36">
        <f t="shared" si="872"/>
        <v>91.857900000000001</v>
      </c>
      <c r="P291" s="36">
        <f t="shared" si="872"/>
        <v>90.910300000000007</v>
      </c>
      <c r="Q291" s="36">
        <f t="shared" si="872"/>
        <v>89.871200000000002</v>
      </c>
      <c r="R291" s="36">
        <f t="shared" si="872"/>
        <v>88.736599999999996</v>
      </c>
      <c r="S291" s="36">
        <f t="shared" si="872"/>
        <v>87.502899999999997</v>
      </c>
      <c r="T291" s="36">
        <f t="shared" si="872"/>
        <v>86.167900000000003</v>
      </c>
      <c r="U291" s="36">
        <f t="shared" si="872"/>
        <v>84.730400000000003</v>
      </c>
      <c r="V291" s="36">
        <f t="shared" si="872"/>
        <v>83.191100000000006</v>
      </c>
      <c r="W291" s="36">
        <f t="shared" si="872"/>
        <v>81.552300000000002</v>
      </c>
      <c r="X291" s="36">
        <f t="shared" si="872"/>
        <v>79.818399999999997</v>
      </c>
      <c r="Y291" s="36">
        <f t="shared" si="872"/>
        <v>77.995999999999995</v>
      </c>
      <c r="Z291" s="36">
        <f t="shared" si="872"/>
        <v>76.093500000000006</v>
      </c>
      <c r="AA291" s="36">
        <f t="shared" si="872"/>
        <v>74.121899999999997</v>
      </c>
      <c r="AB291" s="36">
        <f t="shared" si="872"/>
        <v>72.093800000000002</v>
      </c>
      <c r="AC291" s="36">
        <f t="shared" si="872"/>
        <v>70.023600000000002</v>
      </c>
      <c r="AD291" s="36">
        <f t="shared" si="872"/>
        <v>67.926900000000003</v>
      </c>
      <c r="AE291" s="36">
        <f t="shared" si="872"/>
        <v>65.820099999999996</v>
      </c>
      <c r="AF291" s="36">
        <f t="shared" si="872"/>
        <v>0</v>
      </c>
    </row>
    <row r="292" spans="2:49">
      <c r="C292" s="275" t="s">
        <v>398</v>
      </c>
      <c r="D292" s="276">
        <f ca="1">RAND()*100</f>
        <v>88.414847847204584</v>
      </c>
      <c r="E292" s="276">
        <f t="shared" ref="E292:AF292" ca="1" si="873">RAND()*100</f>
        <v>75.997868696848116</v>
      </c>
      <c r="F292" s="276">
        <f t="shared" ca="1" si="873"/>
        <v>31.611113006601478</v>
      </c>
      <c r="G292" s="276">
        <f t="shared" ca="1" si="873"/>
        <v>40.986072009261996</v>
      </c>
      <c r="H292" s="276">
        <f t="shared" ca="1" si="873"/>
        <v>28.478901603211458</v>
      </c>
      <c r="I292" s="276">
        <f t="shared" ca="1" si="873"/>
        <v>77.238155758833344</v>
      </c>
      <c r="J292" s="276">
        <f t="shared" ca="1" si="873"/>
        <v>95.550268887285455</v>
      </c>
      <c r="K292" s="276">
        <f t="shared" ca="1" si="873"/>
        <v>31.969895321418541</v>
      </c>
      <c r="L292" s="276">
        <f t="shared" ca="1" si="873"/>
        <v>10.154633514419809</v>
      </c>
      <c r="M292" s="276">
        <f t="shared" ca="1" si="873"/>
        <v>82.416399947695965</v>
      </c>
      <c r="N292" s="276">
        <f t="shared" ca="1" si="873"/>
        <v>96.863440635493163</v>
      </c>
      <c r="O292" s="276">
        <f t="shared" ca="1" si="873"/>
        <v>25.745179784797003</v>
      </c>
      <c r="P292" s="276">
        <f t="shared" ca="1" si="873"/>
        <v>62.267683855892066</v>
      </c>
      <c r="Q292" s="276">
        <f t="shared" ca="1" si="873"/>
        <v>93.776507752111002</v>
      </c>
      <c r="R292" s="276">
        <f t="shared" ca="1" si="873"/>
        <v>44.447769844521545</v>
      </c>
      <c r="S292" s="276">
        <f t="shared" ca="1" si="873"/>
        <v>13.760791282881558</v>
      </c>
      <c r="T292" s="276">
        <f t="shared" ca="1" si="873"/>
        <v>1.0954668979315518</v>
      </c>
      <c r="U292" s="276">
        <f t="shared" ca="1" si="873"/>
        <v>38.090283453552821</v>
      </c>
      <c r="V292" s="276">
        <f t="shared" ca="1" si="873"/>
        <v>5.9032019835273069</v>
      </c>
      <c r="W292" s="276">
        <f t="shared" ca="1" si="873"/>
        <v>47.675385128427116</v>
      </c>
      <c r="X292" s="276">
        <f t="shared" ca="1" si="873"/>
        <v>81.685354401452216</v>
      </c>
      <c r="Y292" s="276">
        <f t="shared" ca="1" si="873"/>
        <v>85.491682085167966</v>
      </c>
      <c r="Z292" s="276">
        <f t="shared" ca="1" si="873"/>
        <v>16.49975761516902</v>
      </c>
      <c r="AA292" s="276">
        <f t="shared" ca="1" si="873"/>
        <v>48.187558600764568</v>
      </c>
      <c r="AB292" s="276">
        <f t="shared" ca="1" si="873"/>
        <v>80.09066530836607</v>
      </c>
      <c r="AC292" s="276">
        <f t="shared" ca="1" si="873"/>
        <v>57.786536758496034</v>
      </c>
      <c r="AD292" s="276">
        <f t="shared" ca="1" si="873"/>
        <v>47.074244970703127</v>
      </c>
      <c r="AE292" s="276">
        <f t="shared" ca="1" si="873"/>
        <v>21.44176170787857</v>
      </c>
      <c r="AF292" s="276">
        <f t="shared" ca="1" si="873"/>
        <v>6.7288283415564587</v>
      </c>
    </row>
    <row r="293" spans="2:49">
      <c r="D293" t="str">
        <f ca="1">IF(OR(C293="RIP",C293="***"),"***",IF((D292-D291)&gt;0,"RIP","ALIVE"))</f>
        <v>ALIVE</v>
      </c>
      <c r="E293" t="str">
        <f t="shared" ref="E293" ca="1" si="874">IF(OR(D293="RIP",D293="***"),"***",IF((E292-E291)&gt;0,"RIP","ALIVE"))</f>
        <v>ALIVE</v>
      </c>
      <c r="F293" t="str">
        <f t="shared" ref="F293" ca="1" si="875">IF(OR(E293="RIP",E293="***"),"***",IF((F292-F291)&gt;0,"RIP","ALIVE"))</f>
        <v>ALIVE</v>
      </c>
      <c r="G293" t="str">
        <f t="shared" ref="G293" ca="1" si="876">IF(OR(F293="RIP",F293="***"),"***",IF((G292-G291)&gt;0,"RIP","ALIVE"))</f>
        <v>ALIVE</v>
      </c>
      <c r="H293" t="str">
        <f t="shared" ref="H293" ca="1" si="877">IF(OR(G293="RIP",G293="***"),"***",IF((H292-H291)&gt;0,"RIP","ALIVE"))</f>
        <v>ALIVE</v>
      </c>
      <c r="I293" t="str">
        <f t="shared" ref="I293" ca="1" si="878">IF(OR(H293="RIP",H293="***"),"***",IF((I292-I291)&gt;0,"RIP","ALIVE"))</f>
        <v>ALIVE</v>
      </c>
      <c r="J293" t="str">
        <f t="shared" ref="J293" ca="1" si="879">IF(OR(I293="RIP",I293="***"),"***",IF((J292-J291)&gt;0,"RIP","ALIVE"))</f>
        <v>RIP</v>
      </c>
      <c r="K293" t="str">
        <f t="shared" ref="K293" ca="1" si="880">IF(OR(J293="RIP",J293="***"),"***",IF((K292-K291)&gt;0,"RIP","ALIVE"))</f>
        <v>***</v>
      </c>
      <c r="L293" t="str">
        <f t="shared" ref="L293" ca="1" si="881">IF(OR(K293="RIP",K293="***"),"***",IF((L292-L291)&gt;0,"RIP","ALIVE"))</f>
        <v>***</v>
      </c>
      <c r="M293" t="str">
        <f t="shared" ref="M293" ca="1" si="882">IF(OR(L293="RIP",L293="***"),"***",IF((M292-M291)&gt;0,"RIP","ALIVE"))</f>
        <v>***</v>
      </c>
      <c r="N293" t="str">
        <f t="shared" ref="N293" ca="1" si="883">IF(OR(M293="RIP",M293="***"),"***",IF((N292-N291)&gt;0,"RIP","ALIVE"))</f>
        <v>***</v>
      </c>
      <c r="O293" t="str">
        <f t="shared" ref="O293" ca="1" si="884">IF(OR(N293="RIP",N293="***"),"***",IF((O292-O291)&gt;0,"RIP","ALIVE"))</f>
        <v>***</v>
      </c>
      <c r="P293" t="str">
        <f t="shared" ref="P293" ca="1" si="885">IF(OR(O293="RIP",O293="***"),"***",IF((P292-P291)&gt;0,"RIP","ALIVE"))</f>
        <v>***</v>
      </c>
      <c r="Q293" t="str">
        <f t="shared" ref="Q293" ca="1" si="886">IF(OR(P293="RIP",P293="***"),"***",IF((Q292-Q291)&gt;0,"RIP","ALIVE"))</f>
        <v>***</v>
      </c>
      <c r="R293" t="str">
        <f t="shared" ref="R293" ca="1" si="887">IF(OR(Q293="RIP",Q293="***"),"***",IF((R292-R291)&gt;0,"RIP","ALIVE"))</f>
        <v>***</v>
      </c>
      <c r="S293" t="str">
        <f t="shared" ref="S293" ca="1" si="888">IF(OR(R293="RIP",R293="***"),"***",IF((S292-S291)&gt;0,"RIP","ALIVE"))</f>
        <v>***</v>
      </c>
      <c r="T293" t="str">
        <f t="shared" ref="T293" ca="1" si="889">IF(OR(S293="RIP",S293="***"),"***",IF((T292-T291)&gt;0,"RIP","ALIVE"))</f>
        <v>***</v>
      </c>
      <c r="U293" t="str">
        <f t="shared" ref="U293" ca="1" si="890">IF(OR(T293="RIP",T293="***"),"***",IF((U292-U291)&gt;0,"RIP","ALIVE"))</f>
        <v>***</v>
      </c>
      <c r="V293" t="str">
        <f t="shared" ref="V293" ca="1" si="891">IF(OR(U293="RIP",U293="***"),"***",IF((V292-V291)&gt;0,"RIP","ALIVE"))</f>
        <v>***</v>
      </c>
      <c r="W293" t="str">
        <f t="shared" ref="W293" ca="1" si="892">IF(OR(V293="RIP",V293="***"),"***",IF((W292-W291)&gt;0,"RIP","ALIVE"))</f>
        <v>***</v>
      </c>
      <c r="X293" t="str">
        <f t="shared" ref="X293" ca="1" si="893">IF(OR(W293="RIP",W293="***"),"***",IF((X292-X291)&gt;0,"RIP","ALIVE"))</f>
        <v>***</v>
      </c>
      <c r="Y293" t="str">
        <f t="shared" ref="Y293" ca="1" si="894">IF(OR(X293="RIP",X293="***"),"***",IF((Y292-Y291)&gt;0,"RIP","ALIVE"))</f>
        <v>***</v>
      </c>
      <c r="Z293" t="str">
        <f t="shared" ref="Z293" ca="1" si="895">IF(OR(Y293="RIP",Y293="***"),"***",IF((Z292-Z291)&gt;0,"RIP","ALIVE"))</f>
        <v>***</v>
      </c>
      <c r="AA293" t="str">
        <f t="shared" ref="AA293" ca="1" si="896">IF(OR(Z293="RIP",Z293="***"),"***",IF((AA292-AA291)&gt;0,"RIP","ALIVE"))</f>
        <v>***</v>
      </c>
      <c r="AB293" t="str">
        <f t="shared" ref="AB293" ca="1" si="897">IF(OR(AA293="RIP",AA293="***"),"***",IF((AB292-AB291)&gt;0,"RIP","ALIVE"))</f>
        <v>***</v>
      </c>
      <c r="AC293" t="str">
        <f t="shared" ref="AC293" ca="1" si="898">IF(OR(AB293="RIP",AB293="***"),"***",IF((AC292-AC291)&gt;0,"RIP","ALIVE"))</f>
        <v>***</v>
      </c>
      <c r="AD293" t="str">
        <f t="shared" ref="AD293" ca="1" si="899">IF(OR(AC293="RIP",AC293="***"),"***",IF((AD292-AD291)&gt;0,"RIP","ALIVE"))</f>
        <v>***</v>
      </c>
      <c r="AE293" t="str">
        <f t="shared" ref="AE293" ca="1" si="900">IF(OR(AD293="RIP",AD293="***"),"***",IF((AE292-AE291)&gt;0,"RIP","ALIVE"))</f>
        <v>***</v>
      </c>
      <c r="AF293" t="str">
        <f t="shared" ref="AF293" ca="1" si="901">IF(OR(AE293="RIP",AE293="***"),"***",IF((AF292-AF291)&gt;0,"RIP","ALIVE"))</f>
        <v>***</v>
      </c>
      <c r="AG293" t="str">
        <f t="shared" ref="AG293" ca="1" si="902">IF(OR(AF293="RIP",AF293="***"),"***",IF((AG292-AG291)&gt;0,"RIP","ALIVE"))</f>
        <v>***</v>
      </c>
      <c r="AH293" t="str">
        <f t="shared" ref="AH293" ca="1" si="903">IF(OR(AG293="RIP",AG293="***"),"***",IF((AH292-AH291)&gt;0,"RIP","ALIVE"))</f>
        <v>***</v>
      </c>
      <c r="AI293" t="str">
        <f t="shared" ref="AI293" ca="1" si="904">IF(OR(AH293="RIP",AH293="***"),"***",IF((AI292-AI291)&gt;0,"RIP","ALIVE"))</f>
        <v>***</v>
      </c>
      <c r="AJ293" t="str">
        <f t="shared" ref="AJ293" ca="1" si="905">IF(OR(AI293="RIP",AI293="***"),"***",IF((AJ292-AJ291)&gt;0,"RIP","ALIVE"))</f>
        <v>***</v>
      </c>
      <c r="AK293" t="str">
        <f t="shared" ref="AK293" ca="1" si="906">IF(OR(AJ293="RIP",AJ293="***"),"***",IF((AK292-AK291)&gt;0,"RIP","ALIVE"))</f>
        <v>***</v>
      </c>
      <c r="AL293" t="str">
        <f t="shared" ref="AL293" ca="1" si="907">IF(OR(AK293="RIP",AK293="***"),"***",IF((AL292-AL291)&gt;0,"RIP","ALIVE"))</f>
        <v>***</v>
      </c>
      <c r="AM293" t="str">
        <f t="shared" ref="AM293" ca="1" si="908">IF(OR(AL293="RIP",AL293="***"),"***",IF((AM292-AM291)&gt;0,"RIP","ALIVE"))</f>
        <v>***</v>
      </c>
      <c r="AN293" t="str">
        <f t="shared" ref="AN293" ca="1" si="909">IF(OR(AM293="RIP",AM293="***"),"***",IF((AN292-AN291)&gt;0,"RIP","ALIVE"))</f>
        <v>***</v>
      </c>
      <c r="AO293" t="str">
        <f t="shared" ref="AO293" ca="1" si="910">IF(OR(AN293="RIP",AN293="***"),"***",IF((AO292-AO291)&gt;0,"RIP","ALIVE"))</f>
        <v>***</v>
      </c>
      <c r="AP293" t="str">
        <f t="shared" ref="AP293" ca="1" si="911">IF(OR(AO293="RIP",AO293="***"),"***",IF((AP292-AP291)&gt;0,"RIP","ALIVE"))</f>
        <v>***</v>
      </c>
      <c r="AQ293" t="str">
        <f t="shared" ref="AQ293" ca="1" si="912">IF(OR(AP293="RIP",AP293="***"),"***",IF((AQ292-AQ291)&gt;0,"RIP","ALIVE"))</f>
        <v>***</v>
      </c>
      <c r="AR293" t="str">
        <f t="shared" ref="AR293" ca="1" si="913">IF(OR(AQ293="RIP",AQ293="***"),"***",IF((AR292-AR291)&gt;0,"RIP","ALIVE"))</f>
        <v>***</v>
      </c>
      <c r="AS293" t="str">
        <f t="shared" ref="AS293" ca="1" si="914">IF(OR(AR293="RIP",AR293="***"),"***",IF((AS292-AS291)&gt;0,"RIP","ALIVE"))</f>
        <v>***</v>
      </c>
      <c r="AT293" t="str">
        <f t="shared" ref="AT293" ca="1" si="915">IF(OR(AS293="RIP",AS293="***"),"***",IF((AT292-AT291)&gt;0,"RIP","ALIVE"))</f>
        <v>***</v>
      </c>
      <c r="AU293" t="str">
        <f t="shared" ref="AU293" ca="1" si="916">IF(OR(AT293="RIP",AT293="***"),"***",IF((AU292-AU291)&gt;0,"RIP","ALIVE"))</f>
        <v>***</v>
      </c>
      <c r="AV293" t="str">
        <f t="shared" ref="AV293" ca="1" si="917">IF(OR(AU293="RIP",AU293="***"),"***",IF((AV292-AV291)&gt;0,"RIP","ALIVE"))</f>
        <v>***</v>
      </c>
      <c r="AW293" t="str">
        <f t="shared" ref="AW293" ca="1" si="918">IF(OR(AV293="RIP",AV293="***"),"***",IF((AW292-AW291)&gt;0,"RIP","ALIVE"))</f>
        <v>***</v>
      </c>
    </row>
    <row r="296" spans="2:49">
      <c r="B296">
        <v>73</v>
      </c>
      <c r="C296" t="s">
        <v>396</v>
      </c>
      <c r="D296" s="75">
        <f ca="1">COUNTIF(D302:AW302,"ALIVE")</f>
        <v>3</v>
      </c>
    </row>
    <row r="297" spans="2:49">
      <c r="C297" s="75" t="s">
        <v>349</v>
      </c>
      <c r="D297" s="273">
        <v>73</v>
      </c>
      <c r="E297" s="201">
        <f>D297+1</f>
        <v>74</v>
      </c>
      <c r="F297" s="201">
        <f t="shared" ref="F297:P297" si="919">E297+1</f>
        <v>75</v>
      </c>
      <c r="G297" s="201">
        <f t="shared" si="919"/>
        <v>76</v>
      </c>
      <c r="H297" s="201">
        <f t="shared" si="919"/>
        <v>77</v>
      </c>
      <c r="I297" s="201">
        <f t="shared" si="919"/>
        <v>78</v>
      </c>
      <c r="J297" s="201">
        <f t="shared" si="919"/>
        <v>79</v>
      </c>
      <c r="K297" s="201">
        <f t="shared" si="919"/>
        <v>80</v>
      </c>
      <c r="L297" s="201">
        <f t="shared" si="919"/>
        <v>81</v>
      </c>
      <c r="M297" s="201">
        <f t="shared" si="919"/>
        <v>82</v>
      </c>
      <c r="N297" s="201">
        <f t="shared" si="919"/>
        <v>83</v>
      </c>
      <c r="O297" s="201">
        <f t="shared" si="919"/>
        <v>84</v>
      </c>
      <c r="P297" s="201">
        <f t="shared" si="919"/>
        <v>85</v>
      </c>
      <c r="Q297" s="201">
        <f>P297+1</f>
        <v>86</v>
      </c>
      <c r="R297" s="201">
        <f t="shared" ref="R297:Y297" si="920">Q297+1</f>
        <v>87</v>
      </c>
      <c r="S297" s="201">
        <f t="shared" si="920"/>
        <v>88</v>
      </c>
      <c r="T297" s="201">
        <f t="shared" si="920"/>
        <v>89</v>
      </c>
      <c r="U297" s="201">
        <f t="shared" si="920"/>
        <v>90</v>
      </c>
      <c r="V297" s="201">
        <f t="shared" si="920"/>
        <v>91</v>
      </c>
      <c r="W297" s="201">
        <f t="shared" si="920"/>
        <v>92</v>
      </c>
      <c r="X297" s="201">
        <f t="shared" si="920"/>
        <v>93</v>
      </c>
      <c r="Y297" s="201">
        <f t="shared" si="920"/>
        <v>94</v>
      </c>
      <c r="Z297" s="201">
        <f>Y297+1</f>
        <v>95</v>
      </c>
      <c r="AA297" s="201">
        <f t="shared" ref="AA297:AE297" si="921">Z297+1</f>
        <v>96</v>
      </c>
      <c r="AB297" s="201">
        <f t="shared" si="921"/>
        <v>97</v>
      </c>
      <c r="AC297" s="201">
        <f t="shared" si="921"/>
        <v>98</v>
      </c>
      <c r="AD297" s="201">
        <f t="shared" si="921"/>
        <v>99</v>
      </c>
      <c r="AE297" s="201">
        <f t="shared" si="921"/>
        <v>100</v>
      </c>
    </row>
    <row r="298" spans="2:49">
      <c r="D298" s="274">
        <v>3.0594E-2</v>
      </c>
      <c r="E298" s="274">
        <v>3.3673000000000002E-2</v>
      </c>
      <c r="F298" s="274">
        <v>3.6860999999999998E-2</v>
      </c>
      <c r="G298" s="274">
        <v>4.0411999999999997E-2</v>
      </c>
      <c r="H298" s="274">
        <v>4.4643000000000002E-2</v>
      </c>
      <c r="I298" s="274">
        <v>4.9437000000000002E-2</v>
      </c>
      <c r="J298" s="274">
        <v>5.4566999999999997E-2</v>
      </c>
      <c r="K298" s="274">
        <v>6.0365000000000002E-2</v>
      </c>
      <c r="L298" s="274">
        <v>6.6623000000000002E-2</v>
      </c>
      <c r="M298" s="274">
        <v>7.3633000000000004E-2</v>
      </c>
      <c r="N298" s="274">
        <v>8.1420999999999993E-2</v>
      </c>
      <c r="O298" s="274">
        <v>9.0897000000000006E-2</v>
      </c>
      <c r="P298" s="274">
        <v>0.101288</v>
      </c>
      <c r="Q298" s="274">
        <v>0.112634</v>
      </c>
      <c r="R298" s="274">
        <v>0.124971</v>
      </c>
      <c r="S298" s="274">
        <v>0.138321</v>
      </c>
      <c r="T298" s="274">
        <v>0.152696</v>
      </c>
      <c r="U298" s="274">
        <v>0.16808899999999999</v>
      </c>
      <c r="V298" s="274">
        <v>0.184477</v>
      </c>
      <c r="W298" s="274">
        <v>0.201816</v>
      </c>
      <c r="X298" s="274">
        <v>0.22004000000000001</v>
      </c>
      <c r="Y298" s="274">
        <v>0.239065</v>
      </c>
      <c r="Z298" s="274">
        <v>0.25878099999999998</v>
      </c>
      <c r="AA298" s="274">
        <v>0.27906199999999998</v>
      </c>
      <c r="AB298" s="274">
        <v>0.29976399999999997</v>
      </c>
      <c r="AC298" s="274">
        <v>0.32073099999999999</v>
      </c>
      <c r="AD298" s="274">
        <v>0.34179900000000002</v>
      </c>
      <c r="AE298" s="274">
        <v>1</v>
      </c>
    </row>
    <row r="299" spans="2:49">
      <c r="C299" t="s">
        <v>397</v>
      </c>
      <c r="D299" s="36">
        <f>D298*100</f>
        <v>3.0594000000000001</v>
      </c>
      <c r="E299" s="36">
        <f t="shared" ref="E299:AE299" si="922">E298*100</f>
        <v>3.3673000000000002</v>
      </c>
      <c r="F299" s="36">
        <f t="shared" si="922"/>
        <v>3.6860999999999997</v>
      </c>
      <c r="G299" s="36">
        <f t="shared" si="922"/>
        <v>4.0411999999999999</v>
      </c>
      <c r="H299" s="36">
        <f t="shared" si="922"/>
        <v>4.4643000000000006</v>
      </c>
      <c r="I299" s="36">
        <f t="shared" si="922"/>
        <v>4.9436999999999998</v>
      </c>
      <c r="J299" s="36">
        <f t="shared" si="922"/>
        <v>5.4566999999999997</v>
      </c>
      <c r="K299" s="36">
        <f t="shared" si="922"/>
        <v>6.0365000000000002</v>
      </c>
      <c r="L299" s="36">
        <f t="shared" si="922"/>
        <v>6.6623000000000001</v>
      </c>
      <c r="M299" s="36">
        <f t="shared" si="922"/>
        <v>7.3633000000000006</v>
      </c>
      <c r="N299" s="36">
        <f t="shared" si="922"/>
        <v>8.1420999999999992</v>
      </c>
      <c r="O299" s="36">
        <f t="shared" si="922"/>
        <v>9.0897000000000006</v>
      </c>
      <c r="P299" s="36">
        <f t="shared" si="922"/>
        <v>10.1288</v>
      </c>
      <c r="Q299" s="36">
        <f t="shared" si="922"/>
        <v>11.263399999999999</v>
      </c>
      <c r="R299" s="36">
        <f t="shared" si="922"/>
        <v>12.4971</v>
      </c>
      <c r="S299" s="36">
        <f t="shared" si="922"/>
        <v>13.832100000000001</v>
      </c>
      <c r="T299" s="36">
        <f t="shared" si="922"/>
        <v>15.269600000000001</v>
      </c>
      <c r="U299" s="36">
        <f t="shared" si="922"/>
        <v>16.808899999999998</v>
      </c>
      <c r="V299" s="36">
        <f t="shared" si="922"/>
        <v>18.447700000000001</v>
      </c>
      <c r="W299" s="36">
        <f t="shared" si="922"/>
        <v>20.1816</v>
      </c>
      <c r="X299" s="36">
        <f t="shared" si="922"/>
        <v>22.004000000000001</v>
      </c>
      <c r="Y299" s="36">
        <f t="shared" si="922"/>
        <v>23.906500000000001</v>
      </c>
      <c r="Z299" s="36">
        <f t="shared" si="922"/>
        <v>25.8781</v>
      </c>
      <c r="AA299" s="36">
        <f t="shared" si="922"/>
        <v>27.906199999999998</v>
      </c>
      <c r="AB299" s="36">
        <f t="shared" si="922"/>
        <v>29.976399999999998</v>
      </c>
      <c r="AC299" s="36">
        <f t="shared" si="922"/>
        <v>32.073099999999997</v>
      </c>
      <c r="AD299" s="36">
        <f t="shared" si="922"/>
        <v>34.179900000000004</v>
      </c>
      <c r="AE299" s="36">
        <f t="shared" si="922"/>
        <v>100</v>
      </c>
    </row>
    <row r="300" spans="2:49">
      <c r="D300" s="36">
        <f>100-D299</f>
        <v>96.940600000000003</v>
      </c>
      <c r="E300" s="36">
        <f t="shared" ref="E300:AE300" si="923">100-E299</f>
        <v>96.6327</v>
      </c>
      <c r="F300" s="36">
        <f t="shared" si="923"/>
        <v>96.313900000000004</v>
      </c>
      <c r="G300" s="36">
        <f t="shared" si="923"/>
        <v>95.958799999999997</v>
      </c>
      <c r="H300" s="36">
        <f t="shared" si="923"/>
        <v>95.535700000000006</v>
      </c>
      <c r="I300" s="36">
        <f t="shared" si="923"/>
        <v>95.056299999999993</v>
      </c>
      <c r="J300" s="36">
        <f t="shared" si="923"/>
        <v>94.543300000000002</v>
      </c>
      <c r="K300" s="36">
        <f t="shared" si="923"/>
        <v>93.963499999999996</v>
      </c>
      <c r="L300" s="36">
        <f t="shared" si="923"/>
        <v>93.337699999999998</v>
      </c>
      <c r="M300" s="36">
        <f t="shared" si="923"/>
        <v>92.636700000000005</v>
      </c>
      <c r="N300" s="36">
        <f t="shared" si="923"/>
        <v>91.857900000000001</v>
      </c>
      <c r="O300" s="36">
        <f t="shared" si="923"/>
        <v>90.910300000000007</v>
      </c>
      <c r="P300" s="36">
        <f t="shared" si="923"/>
        <v>89.871200000000002</v>
      </c>
      <c r="Q300" s="36">
        <f t="shared" si="923"/>
        <v>88.736599999999996</v>
      </c>
      <c r="R300" s="36">
        <f t="shared" si="923"/>
        <v>87.502899999999997</v>
      </c>
      <c r="S300" s="36">
        <f t="shared" si="923"/>
        <v>86.167900000000003</v>
      </c>
      <c r="T300" s="36">
        <f t="shared" si="923"/>
        <v>84.730400000000003</v>
      </c>
      <c r="U300" s="36">
        <f t="shared" si="923"/>
        <v>83.191100000000006</v>
      </c>
      <c r="V300" s="36">
        <f t="shared" si="923"/>
        <v>81.552300000000002</v>
      </c>
      <c r="W300" s="36">
        <f t="shared" si="923"/>
        <v>79.818399999999997</v>
      </c>
      <c r="X300" s="36">
        <f t="shared" si="923"/>
        <v>77.995999999999995</v>
      </c>
      <c r="Y300" s="36">
        <f t="shared" si="923"/>
        <v>76.093500000000006</v>
      </c>
      <c r="Z300" s="36">
        <f t="shared" si="923"/>
        <v>74.121899999999997</v>
      </c>
      <c r="AA300" s="36">
        <f t="shared" si="923"/>
        <v>72.093800000000002</v>
      </c>
      <c r="AB300" s="36">
        <f t="shared" si="923"/>
        <v>70.023600000000002</v>
      </c>
      <c r="AC300" s="36">
        <f t="shared" si="923"/>
        <v>67.926900000000003</v>
      </c>
      <c r="AD300" s="36">
        <f t="shared" si="923"/>
        <v>65.820099999999996</v>
      </c>
      <c r="AE300" s="36">
        <f t="shared" si="923"/>
        <v>0</v>
      </c>
    </row>
    <row r="301" spans="2:49">
      <c r="C301" s="275" t="s">
        <v>398</v>
      </c>
      <c r="D301" s="276">
        <f ca="1">RAND()*100</f>
        <v>63.545158512443336</v>
      </c>
      <c r="E301" s="276">
        <f t="shared" ref="E301:AE301" ca="1" si="924">RAND()*100</f>
        <v>46.024204509112451</v>
      </c>
      <c r="F301" s="276">
        <f t="shared" ca="1" si="924"/>
        <v>82.608209224826638</v>
      </c>
      <c r="G301" s="276">
        <f t="shared" ca="1" si="924"/>
        <v>97.234739853992764</v>
      </c>
      <c r="H301" s="276">
        <f t="shared" ca="1" si="924"/>
        <v>33.110709081154553</v>
      </c>
      <c r="I301" s="276">
        <f t="shared" ca="1" si="924"/>
        <v>49.16489316889038</v>
      </c>
      <c r="J301" s="276">
        <f t="shared" ca="1" si="924"/>
        <v>51.172089809226762</v>
      </c>
      <c r="K301" s="276">
        <f t="shared" ca="1" si="924"/>
        <v>27.874663712130364</v>
      </c>
      <c r="L301" s="276">
        <f t="shared" ca="1" si="924"/>
        <v>97.918244671265086</v>
      </c>
      <c r="M301" s="276">
        <f t="shared" ca="1" si="924"/>
        <v>38.839742979492151</v>
      </c>
      <c r="N301" s="276">
        <f t="shared" ca="1" si="924"/>
        <v>35.628341813314456</v>
      </c>
      <c r="O301" s="276">
        <f t="shared" ca="1" si="924"/>
        <v>55.676438145084894</v>
      </c>
      <c r="P301" s="276">
        <f t="shared" ca="1" si="924"/>
        <v>33.683776047121441</v>
      </c>
      <c r="Q301" s="276">
        <f t="shared" ca="1" si="924"/>
        <v>73.797314037646316</v>
      </c>
      <c r="R301" s="276">
        <f t="shared" ca="1" si="924"/>
        <v>58.414123970722834</v>
      </c>
      <c r="S301" s="276">
        <f t="shared" ca="1" si="924"/>
        <v>80.837408454462818</v>
      </c>
      <c r="T301" s="276">
        <f t="shared" ca="1" si="924"/>
        <v>84.609894472899313</v>
      </c>
      <c r="U301" s="276">
        <f t="shared" ca="1" si="924"/>
        <v>17.291968120277879</v>
      </c>
      <c r="V301" s="276">
        <f t="shared" ca="1" si="924"/>
        <v>49.687310013825268</v>
      </c>
      <c r="W301" s="276">
        <f t="shared" ca="1" si="924"/>
        <v>15.095338060073683</v>
      </c>
      <c r="X301" s="276">
        <f t="shared" ca="1" si="924"/>
        <v>78.168804860999373</v>
      </c>
      <c r="Y301" s="276">
        <f t="shared" ca="1" si="924"/>
        <v>53.322918732627365</v>
      </c>
      <c r="Z301" s="276">
        <f t="shared" ca="1" si="924"/>
        <v>63.054129472292054</v>
      </c>
      <c r="AA301" s="276">
        <f t="shared" ca="1" si="924"/>
        <v>15.029350481306613</v>
      </c>
      <c r="AB301" s="276">
        <f t="shared" ca="1" si="924"/>
        <v>95.854568752516869</v>
      </c>
      <c r="AC301" s="276">
        <f t="shared" ca="1" si="924"/>
        <v>34.033200925007201</v>
      </c>
      <c r="AD301" s="276">
        <f t="shared" ca="1" si="924"/>
        <v>56.661063959316451</v>
      </c>
      <c r="AE301" s="276">
        <f t="shared" ca="1" si="924"/>
        <v>79.035622444579829</v>
      </c>
    </row>
    <row r="302" spans="2:49">
      <c r="D302" t="str">
        <f ca="1">IF(OR(C302="RIP",C302="***"),"***",IF((D301-D300)&gt;0,"RIP","ALIVE"))</f>
        <v>ALIVE</v>
      </c>
      <c r="E302" t="str">
        <f t="shared" ref="E302" ca="1" si="925">IF(OR(D302="RIP",D302="***"),"***",IF((E301-E300)&gt;0,"RIP","ALIVE"))</f>
        <v>ALIVE</v>
      </c>
      <c r="F302" t="str">
        <f t="shared" ref="F302" ca="1" si="926">IF(OR(E302="RIP",E302="***"),"***",IF((F301-F300)&gt;0,"RIP","ALIVE"))</f>
        <v>ALIVE</v>
      </c>
      <c r="G302" t="str">
        <f t="shared" ref="G302" ca="1" si="927">IF(OR(F302="RIP",F302="***"),"***",IF((G301-G300)&gt;0,"RIP","ALIVE"))</f>
        <v>RIP</v>
      </c>
      <c r="H302" t="str">
        <f t="shared" ref="H302" ca="1" si="928">IF(OR(G302="RIP",G302="***"),"***",IF((H301-H300)&gt;0,"RIP","ALIVE"))</f>
        <v>***</v>
      </c>
      <c r="I302" t="str">
        <f t="shared" ref="I302" ca="1" si="929">IF(OR(H302="RIP",H302="***"),"***",IF((I301-I300)&gt;0,"RIP","ALIVE"))</f>
        <v>***</v>
      </c>
      <c r="J302" t="str">
        <f t="shared" ref="J302" ca="1" si="930">IF(OR(I302="RIP",I302="***"),"***",IF((J301-J300)&gt;0,"RIP","ALIVE"))</f>
        <v>***</v>
      </c>
      <c r="K302" t="str">
        <f t="shared" ref="K302" ca="1" si="931">IF(OR(J302="RIP",J302="***"),"***",IF((K301-K300)&gt;0,"RIP","ALIVE"))</f>
        <v>***</v>
      </c>
      <c r="L302" t="str">
        <f t="shared" ref="L302" ca="1" si="932">IF(OR(K302="RIP",K302="***"),"***",IF((L301-L300)&gt;0,"RIP","ALIVE"))</f>
        <v>***</v>
      </c>
      <c r="M302" t="str">
        <f t="shared" ref="M302" ca="1" si="933">IF(OR(L302="RIP",L302="***"),"***",IF((M301-M300)&gt;0,"RIP","ALIVE"))</f>
        <v>***</v>
      </c>
      <c r="N302" t="str">
        <f t="shared" ref="N302" ca="1" si="934">IF(OR(M302="RIP",M302="***"),"***",IF((N301-N300)&gt;0,"RIP","ALIVE"))</f>
        <v>***</v>
      </c>
      <c r="O302" t="str">
        <f t="shared" ref="O302" ca="1" si="935">IF(OR(N302="RIP",N302="***"),"***",IF((O301-O300)&gt;0,"RIP","ALIVE"))</f>
        <v>***</v>
      </c>
      <c r="P302" t="str">
        <f t="shared" ref="P302" ca="1" si="936">IF(OR(O302="RIP",O302="***"),"***",IF((P301-P300)&gt;0,"RIP","ALIVE"))</f>
        <v>***</v>
      </c>
      <c r="Q302" t="str">
        <f t="shared" ref="Q302" ca="1" si="937">IF(OR(P302="RIP",P302="***"),"***",IF((Q301-Q300)&gt;0,"RIP","ALIVE"))</f>
        <v>***</v>
      </c>
      <c r="R302" t="str">
        <f t="shared" ref="R302" ca="1" si="938">IF(OR(Q302="RIP",Q302="***"),"***",IF((R301-R300)&gt;0,"RIP","ALIVE"))</f>
        <v>***</v>
      </c>
      <c r="S302" t="str">
        <f t="shared" ref="S302" ca="1" si="939">IF(OR(R302="RIP",R302="***"),"***",IF((S301-S300)&gt;0,"RIP","ALIVE"))</f>
        <v>***</v>
      </c>
      <c r="T302" t="str">
        <f t="shared" ref="T302" ca="1" si="940">IF(OR(S302="RIP",S302="***"),"***",IF((T301-T300)&gt;0,"RIP","ALIVE"))</f>
        <v>***</v>
      </c>
      <c r="U302" t="str">
        <f t="shared" ref="U302" ca="1" si="941">IF(OR(T302="RIP",T302="***"),"***",IF((U301-U300)&gt;0,"RIP","ALIVE"))</f>
        <v>***</v>
      </c>
      <c r="V302" t="str">
        <f t="shared" ref="V302" ca="1" si="942">IF(OR(U302="RIP",U302="***"),"***",IF((V301-V300)&gt;0,"RIP","ALIVE"))</f>
        <v>***</v>
      </c>
      <c r="W302" t="str">
        <f t="shared" ref="W302" ca="1" si="943">IF(OR(V302="RIP",V302="***"),"***",IF((W301-W300)&gt;0,"RIP","ALIVE"))</f>
        <v>***</v>
      </c>
      <c r="X302" t="str">
        <f t="shared" ref="X302" ca="1" si="944">IF(OR(W302="RIP",W302="***"),"***",IF((X301-X300)&gt;0,"RIP","ALIVE"))</f>
        <v>***</v>
      </c>
      <c r="Y302" t="str">
        <f t="shared" ref="Y302" ca="1" si="945">IF(OR(X302="RIP",X302="***"),"***",IF((Y301-Y300)&gt;0,"RIP","ALIVE"))</f>
        <v>***</v>
      </c>
      <c r="Z302" t="str">
        <f t="shared" ref="Z302" ca="1" si="946">IF(OR(Y302="RIP",Y302="***"),"***",IF((Z301-Z300)&gt;0,"RIP","ALIVE"))</f>
        <v>***</v>
      </c>
      <c r="AA302" t="str">
        <f t="shared" ref="AA302" ca="1" si="947">IF(OR(Z302="RIP",Z302="***"),"***",IF((AA301-AA300)&gt;0,"RIP","ALIVE"))</f>
        <v>***</v>
      </c>
      <c r="AB302" t="str">
        <f t="shared" ref="AB302" ca="1" si="948">IF(OR(AA302="RIP",AA302="***"),"***",IF((AB301-AB300)&gt;0,"RIP","ALIVE"))</f>
        <v>***</v>
      </c>
      <c r="AC302" t="str">
        <f t="shared" ref="AC302" ca="1" si="949">IF(OR(AB302="RIP",AB302="***"),"***",IF((AC301-AC300)&gt;0,"RIP","ALIVE"))</f>
        <v>***</v>
      </c>
      <c r="AD302" t="str">
        <f t="shared" ref="AD302" ca="1" si="950">IF(OR(AC302="RIP",AC302="***"),"***",IF((AD301-AD300)&gt;0,"RIP","ALIVE"))</f>
        <v>***</v>
      </c>
      <c r="AE302" t="str">
        <f t="shared" ref="AE302" ca="1" si="951">IF(OR(AD302="RIP",AD302="***"),"***",IF((AE301-AE300)&gt;0,"RIP","ALIVE"))</f>
        <v>***</v>
      </c>
      <c r="AF302" t="str">
        <f t="shared" ref="AF302" ca="1" si="952">IF(OR(AE302="RIP",AE302="***"),"***",IF((AF301-AF300)&gt;0,"RIP","ALIVE"))</f>
        <v>***</v>
      </c>
      <c r="AG302" t="str">
        <f t="shared" ref="AG302" ca="1" si="953">IF(OR(AF302="RIP",AF302="***"),"***",IF((AG301-AG300)&gt;0,"RIP","ALIVE"))</f>
        <v>***</v>
      </c>
      <c r="AH302" t="str">
        <f t="shared" ref="AH302" ca="1" si="954">IF(OR(AG302="RIP",AG302="***"),"***",IF((AH301-AH300)&gt;0,"RIP","ALIVE"))</f>
        <v>***</v>
      </c>
      <c r="AI302" t="str">
        <f t="shared" ref="AI302" ca="1" si="955">IF(OR(AH302="RIP",AH302="***"),"***",IF((AI301-AI300)&gt;0,"RIP","ALIVE"))</f>
        <v>***</v>
      </c>
      <c r="AJ302" t="str">
        <f t="shared" ref="AJ302" ca="1" si="956">IF(OR(AI302="RIP",AI302="***"),"***",IF((AJ301-AJ300)&gt;0,"RIP","ALIVE"))</f>
        <v>***</v>
      </c>
      <c r="AK302" t="str">
        <f t="shared" ref="AK302" ca="1" si="957">IF(OR(AJ302="RIP",AJ302="***"),"***",IF((AK301-AK300)&gt;0,"RIP","ALIVE"))</f>
        <v>***</v>
      </c>
      <c r="AL302" t="str">
        <f t="shared" ref="AL302" ca="1" si="958">IF(OR(AK302="RIP",AK302="***"),"***",IF((AL301-AL300)&gt;0,"RIP","ALIVE"))</f>
        <v>***</v>
      </c>
      <c r="AM302" t="str">
        <f t="shared" ref="AM302" ca="1" si="959">IF(OR(AL302="RIP",AL302="***"),"***",IF((AM301-AM300)&gt;0,"RIP","ALIVE"))</f>
        <v>***</v>
      </c>
      <c r="AN302" t="str">
        <f t="shared" ref="AN302" ca="1" si="960">IF(OR(AM302="RIP",AM302="***"),"***",IF((AN301-AN300)&gt;0,"RIP","ALIVE"))</f>
        <v>***</v>
      </c>
      <c r="AO302" t="str">
        <f t="shared" ref="AO302" ca="1" si="961">IF(OR(AN302="RIP",AN302="***"),"***",IF((AO301-AO300)&gt;0,"RIP","ALIVE"))</f>
        <v>***</v>
      </c>
      <c r="AP302" t="str">
        <f t="shared" ref="AP302" ca="1" si="962">IF(OR(AO302="RIP",AO302="***"),"***",IF((AP301-AP300)&gt;0,"RIP","ALIVE"))</f>
        <v>***</v>
      </c>
      <c r="AQ302" t="str">
        <f t="shared" ref="AQ302" ca="1" si="963">IF(OR(AP302="RIP",AP302="***"),"***",IF((AQ301-AQ300)&gt;0,"RIP","ALIVE"))</f>
        <v>***</v>
      </c>
      <c r="AR302" t="str">
        <f t="shared" ref="AR302" ca="1" si="964">IF(OR(AQ302="RIP",AQ302="***"),"***",IF((AR301-AR300)&gt;0,"RIP","ALIVE"))</f>
        <v>***</v>
      </c>
      <c r="AS302" t="str">
        <f t="shared" ref="AS302" ca="1" si="965">IF(OR(AR302="RIP",AR302="***"),"***",IF((AS301-AS300)&gt;0,"RIP","ALIVE"))</f>
        <v>***</v>
      </c>
      <c r="AT302" t="str">
        <f t="shared" ref="AT302" ca="1" si="966">IF(OR(AS302="RIP",AS302="***"),"***",IF((AT301-AT300)&gt;0,"RIP","ALIVE"))</f>
        <v>***</v>
      </c>
      <c r="AU302" t="str">
        <f t="shared" ref="AU302" ca="1" si="967">IF(OR(AT302="RIP",AT302="***"),"***",IF((AU301-AU300)&gt;0,"RIP","ALIVE"))</f>
        <v>***</v>
      </c>
      <c r="AV302" t="str">
        <f t="shared" ref="AV302" ca="1" si="968">IF(OR(AU302="RIP",AU302="***"),"***",IF((AV301-AV300)&gt;0,"RIP","ALIVE"))</f>
        <v>***</v>
      </c>
      <c r="AW302" t="str">
        <f t="shared" ref="AW302" ca="1" si="969">IF(OR(AV302="RIP",AV302="***"),"***",IF((AW301-AW300)&gt;0,"RIP","ALIVE"))</f>
        <v>***</v>
      </c>
    </row>
    <row r="305" spans="2:49">
      <c r="B305">
        <v>74</v>
      </c>
      <c r="C305" t="s">
        <v>396</v>
      </c>
      <c r="D305" s="75">
        <f ca="1">COUNTIF(D311:AW311,"ALIVE")</f>
        <v>16</v>
      </c>
    </row>
    <row r="306" spans="2:49">
      <c r="C306" s="75" t="s">
        <v>349</v>
      </c>
      <c r="D306" s="273">
        <v>74</v>
      </c>
      <c r="E306" s="201">
        <f>D306+1</f>
        <v>75</v>
      </c>
      <c r="F306" s="201">
        <f t="shared" ref="F306:P306" si="970">E306+1</f>
        <v>76</v>
      </c>
      <c r="G306" s="201">
        <f t="shared" si="970"/>
        <v>77</v>
      </c>
      <c r="H306" s="201">
        <f t="shared" si="970"/>
        <v>78</v>
      </c>
      <c r="I306" s="201">
        <f t="shared" si="970"/>
        <v>79</v>
      </c>
      <c r="J306" s="201">
        <f t="shared" si="970"/>
        <v>80</v>
      </c>
      <c r="K306" s="201">
        <f t="shared" si="970"/>
        <v>81</v>
      </c>
      <c r="L306" s="201">
        <f t="shared" si="970"/>
        <v>82</v>
      </c>
      <c r="M306" s="201">
        <f t="shared" si="970"/>
        <v>83</v>
      </c>
      <c r="N306" s="201">
        <f t="shared" si="970"/>
        <v>84</v>
      </c>
      <c r="O306" s="201">
        <f t="shared" si="970"/>
        <v>85</v>
      </c>
      <c r="P306" s="201">
        <f t="shared" si="970"/>
        <v>86</v>
      </c>
      <c r="Q306" s="201">
        <f>P306+1</f>
        <v>87</v>
      </c>
      <c r="R306" s="201">
        <f t="shared" ref="R306:Y306" si="971">Q306+1</f>
        <v>88</v>
      </c>
      <c r="S306" s="201">
        <f t="shared" si="971"/>
        <v>89</v>
      </c>
      <c r="T306" s="201">
        <f t="shared" si="971"/>
        <v>90</v>
      </c>
      <c r="U306" s="201">
        <f t="shared" si="971"/>
        <v>91</v>
      </c>
      <c r="V306" s="201">
        <f t="shared" si="971"/>
        <v>92</v>
      </c>
      <c r="W306" s="201">
        <f t="shared" si="971"/>
        <v>93</v>
      </c>
      <c r="X306" s="201">
        <f t="shared" si="971"/>
        <v>94</v>
      </c>
      <c r="Y306" s="201">
        <f t="shared" si="971"/>
        <v>95</v>
      </c>
      <c r="Z306" s="201">
        <f>Y306+1</f>
        <v>96</v>
      </c>
      <c r="AA306" s="201">
        <f t="shared" ref="AA306:AD306" si="972">Z306+1</f>
        <v>97</v>
      </c>
      <c r="AB306" s="201">
        <f t="shared" si="972"/>
        <v>98</v>
      </c>
      <c r="AC306" s="201">
        <f t="shared" si="972"/>
        <v>99</v>
      </c>
      <c r="AD306" s="201">
        <f t="shared" si="972"/>
        <v>100</v>
      </c>
    </row>
    <row r="307" spans="2:49">
      <c r="D307" s="274">
        <v>3.3673000000000002E-2</v>
      </c>
      <c r="E307" s="274">
        <v>3.6860999999999998E-2</v>
      </c>
      <c r="F307" s="274">
        <v>4.0411999999999997E-2</v>
      </c>
      <c r="G307" s="274">
        <v>4.4643000000000002E-2</v>
      </c>
      <c r="H307" s="274">
        <v>4.9437000000000002E-2</v>
      </c>
      <c r="I307" s="274">
        <v>5.4566999999999997E-2</v>
      </c>
      <c r="J307" s="274">
        <v>6.0365000000000002E-2</v>
      </c>
      <c r="K307" s="274">
        <v>6.6623000000000002E-2</v>
      </c>
      <c r="L307" s="274">
        <v>7.3633000000000004E-2</v>
      </c>
      <c r="M307" s="274">
        <v>8.1420999999999993E-2</v>
      </c>
      <c r="N307" s="274">
        <v>9.0897000000000006E-2</v>
      </c>
      <c r="O307" s="274">
        <v>0.101288</v>
      </c>
      <c r="P307" s="274">
        <v>0.112634</v>
      </c>
      <c r="Q307" s="274">
        <v>0.124971</v>
      </c>
      <c r="R307" s="274">
        <v>0.138321</v>
      </c>
      <c r="S307" s="274">
        <v>0.152696</v>
      </c>
      <c r="T307" s="274">
        <v>0.16808899999999999</v>
      </c>
      <c r="U307" s="274">
        <v>0.184477</v>
      </c>
      <c r="V307" s="274">
        <v>0.201816</v>
      </c>
      <c r="W307" s="274">
        <v>0.22004000000000001</v>
      </c>
      <c r="X307" s="274">
        <v>0.239065</v>
      </c>
      <c r="Y307" s="274">
        <v>0.25878099999999998</v>
      </c>
      <c r="Z307" s="274">
        <v>0.27906199999999998</v>
      </c>
      <c r="AA307" s="274">
        <v>0.29976399999999997</v>
      </c>
      <c r="AB307" s="274">
        <v>0.32073099999999999</v>
      </c>
      <c r="AC307" s="274">
        <v>0.34179900000000002</v>
      </c>
      <c r="AD307" s="274">
        <v>1</v>
      </c>
    </row>
    <row r="308" spans="2:49">
      <c r="C308" t="s">
        <v>397</v>
      </c>
      <c r="D308" s="36">
        <f>D307*100</f>
        <v>3.3673000000000002</v>
      </c>
      <c r="E308" s="36">
        <f t="shared" ref="E308:AD308" si="973">E307*100</f>
        <v>3.6860999999999997</v>
      </c>
      <c r="F308" s="36">
        <f t="shared" si="973"/>
        <v>4.0411999999999999</v>
      </c>
      <c r="G308" s="36">
        <f t="shared" si="973"/>
        <v>4.4643000000000006</v>
      </c>
      <c r="H308" s="36">
        <f t="shared" si="973"/>
        <v>4.9436999999999998</v>
      </c>
      <c r="I308" s="36">
        <f t="shared" si="973"/>
        <v>5.4566999999999997</v>
      </c>
      <c r="J308" s="36">
        <f t="shared" si="973"/>
        <v>6.0365000000000002</v>
      </c>
      <c r="K308" s="36">
        <f t="shared" si="973"/>
        <v>6.6623000000000001</v>
      </c>
      <c r="L308" s="36">
        <f t="shared" si="973"/>
        <v>7.3633000000000006</v>
      </c>
      <c r="M308" s="36">
        <f t="shared" si="973"/>
        <v>8.1420999999999992</v>
      </c>
      <c r="N308" s="36">
        <f t="shared" si="973"/>
        <v>9.0897000000000006</v>
      </c>
      <c r="O308" s="36">
        <f t="shared" si="973"/>
        <v>10.1288</v>
      </c>
      <c r="P308" s="36">
        <f t="shared" si="973"/>
        <v>11.263399999999999</v>
      </c>
      <c r="Q308" s="36">
        <f t="shared" si="973"/>
        <v>12.4971</v>
      </c>
      <c r="R308" s="36">
        <f t="shared" si="973"/>
        <v>13.832100000000001</v>
      </c>
      <c r="S308" s="36">
        <f t="shared" si="973"/>
        <v>15.269600000000001</v>
      </c>
      <c r="T308" s="36">
        <f t="shared" si="973"/>
        <v>16.808899999999998</v>
      </c>
      <c r="U308" s="36">
        <f t="shared" si="973"/>
        <v>18.447700000000001</v>
      </c>
      <c r="V308" s="36">
        <f t="shared" si="973"/>
        <v>20.1816</v>
      </c>
      <c r="W308" s="36">
        <f t="shared" si="973"/>
        <v>22.004000000000001</v>
      </c>
      <c r="X308" s="36">
        <f t="shared" si="973"/>
        <v>23.906500000000001</v>
      </c>
      <c r="Y308" s="36">
        <f t="shared" si="973"/>
        <v>25.8781</v>
      </c>
      <c r="Z308" s="36">
        <f t="shared" si="973"/>
        <v>27.906199999999998</v>
      </c>
      <c r="AA308" s="36">
        <f t="shared" si="973"/>
        <v>29.976399999999998</v>
      </c>
      <c r="AB308" s="36">
        <f t="shared" si="973"/>
        <v>32.073099999999997</v>
      </c>
      <c r="AC308" s="36">
        <f t="shared" si="973"/>
        <v>34.179900000000004</v>
      </c>
      <c r="AD308" s="36">
        <f t="shared" si="973"/>
        <v>100</v>
      </c>
    </row>
    <row r="309" spans="2:49">
      <c r="D309" s="36">
        <f>100-D308</f>
        <v>96.6327</v>
      </c>
      <c r="E309" s="36">
        <f t="shared" ref="E309:AD309" si="974">100-E308</f>
        <v>96.313900000000004</v>
      </c>
      <c r="F309" s="36">
        <f t="shared" si="974"/>
        <v>95.958799999999997</v>
      </c>
      <c r="G309" s="36">
        <f t="shared" si="974"/>
        <v>95.535700000000006</v>
      </c>
      <c r="H309" s="36">
        <f t="shared" si="974"/>
        <v>95.056299999999993</v>
      </c>
      <c r="I309" s="36">
        <f t="shared" si="974"/>
        <v>94.543300000000002</v>
      </c>
      <c r="J309" s="36">
        <f t="shared" si="974"/>
        <v>93.963499999999996</v>
      </c>
      <c r="K309" s="36">
        <f t="shared" si="974"/>
        <v>93.337699999999998</v>
      </c>
      <c r="L309" s="36">
        <f t="shared" si="974"/>
        <v>92.636700000000005</v>
      </c>
      <c r="M309" s="36">
        <f t="shared" si="974"/>
        <v>91.857900000000001</v>
      </c>
      <c r="N309" s="36">
        <f t="shared" si="974"/>
        <v>90.910300000000007</v>
      </c>
      <c r="O309" s="36">
        <f t="shared" si="974"/>
        <v>89.871200000000002</v>
      </c>
      <c r="P309" s="36">
        <f t="shared" si="974"/>
        <v>88.736599999999996</v>
      </c>
      <c r="Q309" s="36">
        <f t="shared" si="974"/>
        <v>87.502899999999997</v>
      </c>
      <c r="R309" s="36">
        <f t="shared" si="974"/>
        <v>86.167900000000003</v>
      </c>
      <c r="S309" s="36">
        <f t="shared" si="974"/>
        <v>84.730400000000003</v>
      </c>
      <c r="T309" s="36">
        <f t="shared" si="974"/>
        <v>83.191100000000006</v>
      </c>
      <c r="U309" s="36">
        <f t="shared" si="974"/>
        <v>81.552300000000002</v>
      </c>
      <c r="V309" s="36">
        <f t="shared" si="974"/>
        <v>79.818399999999997</v>
      </c>
      <c r="W309" s="36">
        <f t="shared" si="974"/>
        <v>77.995999999999995</v>
      </c>
      <c r="X309" s="36">
        <f t="shared" si="974"/>
        <v>76.093500000000006</v>
      </c>
      <c r="Y309" s="36">
        <f t="shared" si="974"/>
        <v>74.121899999999997</v>
      </c>
      <c r="Z309" s="36">
        <f t="shared" si="974"/>
        <v>72.093800000000002</v>
      </c>
      <c r="AA309" s="36">
        <f t="shared" si="974"/>
        <v>70.023600000000002</v>
      </c>
      <c r="AB309" s="36">
        <f t="shared" si="974"/>
        <v>67.926900000000003</v>
      </c>
      <c r="AC309" s="36">
        <f t="shared" si="974"/>
        <v>65.820099999999996</v>
      </c>
      <c r="AD309" s="36">
        <f t="shared" si="974"/>
        <v>0</v>
      </c>
    </row>
    <row r="310" spans="2:49">
      <c r="C310" s="275" t="s">
        <v>398</v>
      </c>
      <c r="D310" s="276">
        <f ca="1">RAND()*100</f>
        <v>31.845475831471205</v>
      </c>
      <c r="E310" s="276">
        <f t="shared" ref="E310:AD310" ca="1" si="975">RAND()*100</f>
        <v>5.1008418603202488</v>
      </c>
      <c r="F310" s="276">
        <f t="shared" ca="1" si="975"/>
        <v>84.156372018433672</v>
      </c>
      <c r="G310" s="276">
        <f t="shared" ca="1" si="975"/>
        <v>43.877169330197006</v>
      </c>
      <c r="H310" s="276">
        <f t="shared" ca="1" si="975"/>
        <v>23.229895600818974</v>
      </c>
      <c r="I310" s="276">
        <f t="shared" ca="1" si="975"/>
        <v>14.356883681943721</v>
      </c>
      <c r="J310" s="276">
        <f t="shared" ca="1" si="975"/>
        <v>41.091751803684318</v>
      </c>
      <c r="K310" s="276">
        <f t="shared" ca="1" si="975"/>
        <v>56.477487800793632</v>
      </c>
      <c r="L310" s="276">
        <f t="shared" ca="1" si="975"/>
        <v>17.151212955732188</v>
      </c>
      <c r="M310" s="276">
        <f t="shared" ca="1" si="975"/>
        <v>14.485524421174855</v>
      </c>
      <c r="N310" s="276">
        <f t="shared" ca="1" si="975"/>
        <v>81.706350770413934</v>
      </c>
      <c r="O310" s="276">
        <f t="shared" ca="1" si="975"/>
        <v>73.441057561065037</v>
      </c>
      <c r="P310" s="276">
        <f t="shared" ca="1" si="975"/>
        <v>28.539579905435975</v>
      </c>
      <c r="Q310" s="276">
        <f t="shared" ca="1" si="975"/>
        <v>83.85588845522868</v>
      </c>
      <c r="R310" s="276">
        <f t="shared" ca="1" si="975"/>
        <v>14.618187916938052</v>
      </c>
      <c r="S310" s="276">
        <f t="shared" ca="1" si="975"/>
        <v>42.748518024361374</v>
      </c>
      <c r="T310" s="276">
        <f t="shared" ca="1" si="975"/>
        <v>94.366334064469626</v>
      </c>
      <c r="U310" s="276">
        <f t="shared" ca="1" si="975"/>
        <v>84.675278734949032</v>
      </c>
      <c r="V310" s="276">
        <f t="shared" ca="1" si="975"/>
        <v>0.71187501495583172</v>
      </c>
      <c r="W310" s="276">
        <f t="shared" ca="1" si="975"/>
        <v>99.326542757063507</v>
      </c>
      <c r="X310" s="276">
        <f t="shared" ca="1" si="975"/>
        <v>3.438220161634431</v>
      </c>
      <c r="Y310" s="276">
        <f t="shared" ca="1" si="975"/>
        <v>13.283221957321222</v>
      </c>
      <c r="Z310" s="276">
        <f t="shared" ca="1" si="975"/>
        <v>34.07908366094442</v>
      </c>
      <c r="AA310" s="276">
        <f t="shared" ca="1" si="975"/>
        <v>31.187975743415485</v>
      </c>
      <c r="AB310" s="276">
        <f t="shared" ca="1" si="975"/>
        <v>99.568772453472732</v>
      </c>
      <c r="AC310" s="276">
        <f t="shared" ca="1" si="975"/>
        <v>24.343774310905065</v>
      </c>
      <c r="AD310" s="276">
        <f t="shared" ca="1" si="975"/>
        <v>44.351024534054694</v>
      </c>
    </row>
    <row r="311" spans="2:49">
      <c r="D311" t="str">
        <f ca="1">IF(OR(C311="RIP",C311="***"),"***",IF((D310-D309)&gt;0,"RIP","ALIVE"))</f>
        <v>ALIVE</v>
      </c>
      <c r="E311" t="str">
        <f t="shared" ref="E311" ca="1" si="976">IF(OR(D311="RIP",D311="***"),"***",IF((E310-E309)&gt;0,"RIP","ALIVE"))</f>
        <v>ALIVE</v>
      </c>
      <c r="F311" t="str">
        <f t="shared" ref="F311" ca="1" si="977">IF(OR(E311="RIP",E311="***"),"***",IF((F310-F309)&gt;0,"RIP","ALIVE"))</f>
        <v>ALIVE</v>
      </c>
      <c r="G311" t="str">
        <f t="shared" ref="G311" ca="1" si="978">IF(OR(F311="RIP",F311="***"),"***",IF((G310-G309)&gt;0,"RIP","ALIVE"))</f>
        <v>ALIVE</v>
      </c>
      <c r="H311" t="str">
        <f t="shared" ref="H311" ca="1" si="979">IF(OR(G311="RIP",G311="***"),"***",IF((H310-H309)&gt;0,"RIP","ALIVE"))</f>
        <v>ALIVE</v>
      </c>
      <c r="I311" t="str">
        <f t="shared" ref="I311" ca="1" si="980">IF(OR(H311="RIP",H311="***"),"***",IF((I310-I309)&gt;0,"RIP","ALIVE"))</f>
        <v>ALIVE</v>
      </c>
      <c r="J311" t="str">
        <f t="shared" ref="J311" ca="1" si="981">IF(OR(I311="RIP",I311="***"),"***",IF((J310-J309)&gt;0,"RIP","ALIVE"))</f>
        <v>ALIVE</v>
      </c>
      <c r="K311" t="str">
        <f t="shared" ref="K311" ca="1" si="982">IF(OR(J311="RIP",J311="***"),"***",IF((K310-K309)&gt;0,"RIP","ALIVE"))</f>
        <v>ALIVE</v>
      </c>
      <c r="L311" t="str">
        <f t="shared" ref="L311" ca="1" si="983">IF(OR(K311="RIP",K311="***"),"***",IF((L310-L309)&gt;0,"RIP","ALIVE"))</f>
        <v>ALIVE</v>
      </c>
      <c r="M311" t="str">
        <f t="shared" ref="M311" ca="1" si="984">IF(OR(L311="RIP",L311="***"),"***",IF((M310-M309)&gt;0,"RIP","ALIVE"))</f>
        <v>ALIVE</v>
      </c>
      <c r="N311" t="str">
        <f t="shared" ref="N311" ca="1" si="985">IF(OR(M311="RIP",M311="***"),"***",IF((N310-N309)&gt;0,"RIP","ALIVE"))</f>
        <v>ALIVE</v>
      </c>
      <c r="O311" t="str">
        <f t="shared" ref="O311" ca="1" si="986">IF(OR(N311="RIP",N311="***"),"***",IF((O310-O309)&gt;0,"RIP","ALIVE"))</f>
        <v>ALIVE</v>
      </c>
      <c r="P311" t="str">
        <f t="shared" ref="P311" ca="1" si="987">IF(OR(O311="RIP",O311="***"),"***",IF((P310-P309)&gt;0,"RIP","ALIVE"))</f>
        <v>ALIVE</v>
      </c>
      <c r="Q311" t="str">
        <f t="shared" ref="Q311" ca="1" si="988">IF(OR(P311="RIP",P311="***"),"***",IF((Q310-Q309)&gt;0,"RIP","ALIVE"))</f>
        <v>ALIVE</v>
      </c>
      <c r="R311" t="str">
        <f t="shared" ref="R311" ca="1" si="989">IF(OR(Q311="RIP",Q311="***"),"***",IF((R310-R309)&gt;0,"RIP","ALIVE"))</f>
        <v>ALIVE</v>
      </c>
      <c r="S311" t="str">
        <f t="shared" ref="S311" ca="1" si="990">IF(OR(R311="RIP",R311="***"),"***",IF((S310-S309)&gt;0,"RIP","ALIVE"))</f>
        <v>ALIVE</v>
      </c>
      <c r="T311" t="str">
        <f t="shared" ref="T311" ca="1" si="991">IF(OR(S311="RIP",S311="***"),"***",IF((T310-T309)&gt;0,"RIP","ALIVE"))</f>
        <v>RIP</v>
      </c>
      <c r="U311" t="str">
        <f t="shared" ref="U311" ca="1" si="992">IF(OR(T311="RIP",T311="***"),"***",IF((U310-U309)&gt;0,"RIP","ALIVE"))</f>
        <v>***</v>
      </c>
      <c r="V311" t="str">
        <f t="shared" ref="V311" ca="1" si="993">IF(OR(U311="RIP",U311="***"),"***",IF((V310-V309)&gt;0,"RIP","ALIVE"))</f>
        <v>***</v>
      </c>
      <c r="W311" t="str">
        <f t="shared" ref="W311" ca="1" si="994">IF(OR(V311="RIP",V311="***"),"***",IF((W310-W309)&gt;0,"RIP","ALIVE"))</f>
        <v>***</v>
      </c>
      <c r="X311" t="str">
        <f t="shared" ref="X311" ca="1" si="995">IF(OR(W311="RIP",W311="***"),"***",IF((X310-X309)&gt;0,"RIP","ALIVE"))</f>
        <v>***</v>
      </c>
      <c r="Y311" t="str">
        <f t="shared" ref="Y311" ca="1" si="996">IF(OR(X311="RIP",X311="***"),"***",IF((Y310-Y309)&gt;0,"RIP","ALIVE"))</f>
        <v>***</v>
      </c>
      <c r="Z311" t="str">
        <f t="shared" ref="Z311" ca="1" si="997">IF(OR(Y311="RIP",Y311="***"),"***",IF((Z310-Z309)&gt;0,"RIP","ALIVE"))</f>
        <v>***</v>
      </c>
      <c r="AA311" t="str">
        <f t="shared" ref="AA311" ca="1" si="998">IF(OR(Z311="RIP",Z311="***"),"***",IF((AA310-AA309)&gt;0,"RIP","ALIVE"))</f>
        <v>***</v>
      </c>
      <c r="AB311" t="str">
        <f t="shared" ref="AB311" ca="1" si="999">IF(OR(AA311="RIP",AA311="***"),"***",IF((AB310-AB309)&gt;0,"RIP","ALIVE"))</f>
        <v>***</v>
      </c>
      <c r="AC311" t="str">
        <f t="shared" ref="AC311" ca="1" si="1000">IF(OR(AB311="RIP",AB311="***"),"***",IF((AC310-AC309)&gt;0,"RIP","ALIVE"))</f>
        <v>***</v>
      </c>
      <c r="AD311" t="str">
        <f t="shared" ref="AD311" ca="1" si="1001">IF(OR(AC311="RIP",AC311="***"),"***",IF((AD310-AD309)&gt;0,"RIP","ALIVE"))</f>
        <v>***</v>
      </c>
      <c r="AE311" t="str">
        <f t="shared" ref="AE311" ca="1" si="1002">IF(OR(AD311="RIP",AD311="***"),"***",IF((AE310-AE309)&gt;0,"RIP","ALIVE"))</f>
        <v>***</v>
      </c>
      <c r="AF311" t="str">
        <f t="shared" ref="AF311" ca="1" si="1003">IF(OR(AE311="RIP",AE311="***"),"***",IF((AF310-AF309)&gt;0,"RIP","ALIVE"))</f>
        <v>***</v>
      </c>
      <c r="AG311" t="str">
        <f t="shared" ref="AG311" ca="1" si="1004">IF(OR(AF311="RIP",AF311="***"),"***",IF((AG310-AG309)&gt;0,"RIP","ALIVE"))</f>
        <v>***</v>
      </c>
      <c r="AH311" t="str">
        <f t="shared" ref="AH311" ca="1" si="1005">IF(OR(AG311="RIP",AG311="***"),"***",IF((AH310-AH309)&gt;0,"RIP","ALIVE"))</f>
        <v>***</v>
      </c>
      <c r="AI311" t="str">
        <f t="shared" ref="AI311" ca="1" si="1006">IF(OR(AH311="RIP",AH311="***"),"***",IF((AI310-AI309)&gt;0,"RIP","ALIVE"))</f>
        <v>***</v>
      </c>
      <c r="AJ311" t="str">
        <f t="shared" ref="AJ311" ca="1" si="1007">IF(OR(AI311="RIP",AI311="***"),"***",IF((AJ310-AJ309)&gt;0,"RIP","ALIVE"))</f>
        <v>***</v>
      </c>
      <c r="AK311" t="str">
        <f t="shared" ref="AK311" ca="1" si="1008">IF(OR(AJ311="RIP",AJ311="***"),"***",IF((AK310-AK309)&gt;0,"RIP","ALIVE"))</f>
        <v>***</v>
      </c>
      <c r="AL311" t="str">
        <f t="shared" ref="AL311" ca="1" si="1009">IF(OR(AK311="RIP",AK311="***"),"***",IF((AL310-AL309)&gt;0,"RIP","ALIVE"))</f>
        <v>***</v>
      </c>
      <c r="AM311" t="str">
        <f t="shared" ref="AM311" ca="1" si="1010">IF(OR(AL311="RIP",AL311="***"),"***",IF((AM310-AM309)&gt;0,"RIP","ALIVE"))</f>
        <v>***</v>
      </c>
      <c r="AN311" t="str">
        <f t="shared" ref="AN311" ca="1" si="1011">IF(OR(AM311="RIP",AM311="***"),"***",IF((AN310-AN309)&gt;0,"RIP","ALIVE"))</f>
        <v>***</v>
      </c>
      <c r="AO311" t="str">
        <f t="shared" ref="AO311" ca="1" si="1012">IF(OR(AN311="RIP",AN311="***"),"***",IF((AO310-AO309)&gt;0,"RIP","ALIVE"))</f>
        <v>***</v>
      </c>
      <c r="AP311" t="str">
        <f t="shared" ref="AP311" ca="1" si="1013">IF(OR(AO311="RIP",AO311="***"),"***",IF((AP310-AP309)&gt;0,"RIP","ALIVE"))</f>
        <v>***</v>
      </c>
      <c r="AQ311" t="str">
        <f t="shared" ref="AQ311" ca="1" si="1014">IF(OR(AP311="RIP",AP311="***"),"***",IF((AQ310-AQ309)&gt;0,"RIP","ALIVE"))</f>
        <v>***</v>
      </c>
      <c r="AR311" t="str">
        <f t="shared" ref="AR311" ca="1" si="1015">IF(OR(AQ311="RIP",AQ311="***"),"***",IF((AR310-AR309)&gt;0,"RIP","ALIVE"))</f>
        <v>***</v>
      </c>
      <c r="AS311" t="str">
        <f t="shared" ref="AS311" ca="1" si="1016">IF(OR(AR311="RIP",AR311="***"),"***",IF((AS310-AS309)&gt;0,"RIP","ALIVE"))</f>
        <v>***</v>
      </c>
      <c r="AT311" t="str">
        <f t="shared" ref="AT311" ca="1" si="1017">IF(OR(AS311="RIP",AS311="***"),"***",IF((AT310-AT309)&gt;0,"RIP","ALIVE"))</f>
        <v>***</v>
      </c>
      <c r="AU311" t="str">
        <f t="shared" ref="AU311" ca="1" si="1018">IF(OR(AT311="RIP",AT311="***"),"***",IF((AU310-AU309)&gt;0,"RIP","ALIVE"))</f>
        <v>***</v>
      </c>
      <c r="AV311" t="str">
        <f t="shared" ref="AV311" ca="1" si="1019">IF(OR(AU311="RIP",AU311="***"),"***",IF((AV310-AV309)&gt;0,"RIP","ALIVE"))</f>
        <v>***</v>
      </c>
      <c r="AW311" t="str">
        <f t="shared" ref="AW311" ca="1" si="1020">IF(OR(AV311="RIP",AV311="***"),"***",IF((AW310-AW309)&gt;0,"RIP","ALIVE"))</f>
        <v>***</v>
      </c>
    </row>
    <row r="314" spans="2:49">
      <c r="B314">
        <v>75</v>
      </c>
      <c r="C314" t="s">
        <v>396</v>
      </c>
      <c r="D314" s="75">
        <f ca="1">COUNTIF(D320:AW320,"ALIVE")</f>
        <v>25</v>
      </c>
    </row>
    <row r="315" spans="2:49">
      <c r="C315" s="75" t="s">
        <v>349</v>
      </c>
      <c r="D315" s="273">
        <v>75</v>
      </c>
      <c r="E315" s="201">
        <f>D315+1</f>
        <v>76</v>
      </c>
      <c r="F315" s="201">
        <f t="shared" ref="F315:P315" si="1021">E315+1</f>
        <v>77</v>
      </c>
      <c r="G315" s="201">
        <f t="shared" si="1021"/>
        <v>78</v>
      </c>
      <c r="H315" s="201">
        <f t="shared" si="1021"/>
        <v>79</v>
      </c>
      <c r="I315" s="201">
        <f t="shared" si="1021"/>
        <v>80</v>
      </c>
      <c r="J315" s="201">
        <f t="shared" si="1021"/>
        <v>81</v>
      </c>
      <c r="K315" s="201">
        <f t="shared" si="1021"/>
        <v>82</v>
      </c>
      <c r="L315" s="201">
        <f t="shared" si="1021"/>
        <v>83</v>
      </c>
      <c r="M315" s="201">
        <f t="shared" si="1021"/>
        <v>84</v>
      </c>
      <c r="N315" s="201">
        <f t="shared" si="1021"/>
        <v>85</v>
      </c>
      <c r="O315" s="201">
        <f t="shared" si="1021"/>
        <v>86</v>
      </c>
      <c r="P315" s="201">
        <f t="shared" si="1021"/>
        <v>87</v>
      </c>
      <c r="Q315" s="201">
        <f>P315+1</f>
        <v>88</v>
      </c>
      <c r="R315" s="201">
        <f t="shared" ref="R315:Y315" si="1022">Q315+1</f>
        <v>89</v>
      </c>
      <c r="S315" s="201">
        <f t="shared" si="1022"/>
        <v>90</v>
      </c>
      <c r="T315" s="201">
        <f t="shared" si="1022"/>
        <v>91</v>
      </c>
      <c r="U315" s="201">
        <f t="shared" si="1022"/>
        <v>92</v>
      </c>
      <c r="V315" s="201">
        <f t="shared" si="1022"/>
        <v>93</v>
      </c>
      <c r="W315" s="201">
        <f t="shared" si="1022"/>
        <v>94</v>
      </c>
      <c r="X315" s="201">
        <f t="shared" si="1022"/>
        <v>95</v>
      </c>
      <c r="Y315" s="201">
        <f t="shared" si="1022"/>
        <v>96</v>
      </c>
      <c r="Z315" s="201">
        <f>Y315+1</f>
        <v>97</v>
      </c>
      <c r="AA315" s="201">
        <f t="shared" ref="AA315:AC315" si="1023">Z315+1</f>
        <v>98</v>
      </c>
      <c r="AB315" s="201">
        <f t="shared" si="1023"/>
        <v>99</v>
      </c>
      <c r="AC315" s="201">
        <f t="shared" si="1023"/>
        <v>100</v>
      </c>
    </row>
    <row r="316" spans="2:49">
      <c r="D316" s="274">
        <v>3.6860999999999998E-2</v>
      </c>
      <c r="E316" s="274">
        <v>4.0411999999999997E-2</v>
      </c>
      <c r="F316" s="274">
        <v>4.4643000000000002E-2</v>
      </c>
      <c r="G316" s="274">
        <v>4.9437000000000002E-2</v>
      </c>
      <c r="H316" s="274">
        <v>5.4566999999999997E-2</v>
      </c>
      <c r="I316" s="274">
        <v>6.0365000000000002E-2</v>
      </c>
      <c r="J316" s="274">
        <v>6.6623000000000002E-2</v>
      </c>
      <c r="K316" s="274">
        <v>7.3633000000000004E-2</v>
      </c>
      <c r="L316" s="274">
        <v>8.1420999999999993E-2</v>
      </c>
      <c r="M316" s="274">
        <v>9.0897000000000006E-2</v>
      </c>
      <c r="N316" s="274">
        <v>0.101288</v>
      </c>
      <c r="O316" s="274">
        <v>0.112634</v>
      </c>
      <c r="P316" s="274">
        <v>0.124971</v>
      </c>
      <c r="Q316" s="274">
        <v>0.138321</v>
      </c>
      <c r="R316" s="274">
        <v>0.152696</v>
      </c>
      <c r="S316" s="274">
        <v>0.16808899999999999</v>
      </c>
      <c r="T316" s="274">
        <v>0.184477</v>
      </c>
      <c r="U316" s="274">
        <v>0.201816</v>
      </c>
      <c r="V316" s="274">
        <v>0.22004000000000001</v>
      </c>
      <c r="W316" s="274">
        <v>0.239065</v>
      </c>
      <c r="X316" s="274">
        <v>0.25878099999999998</v>
      </c>
      <c r="Y316" s="274">
        <v>0.27906199999999998</v>
      </c>
      <c r="Z316" s="274">
        <v>0.29976399999999997</v>
      </c>
      <c r="AA316" s="274">
        <v>0.32073099999999999</v>
      </c>
      <c r="AB316" s="274">
        <v>0.34179900000000002</v>
      </c>
      <c r="AC316" s="274">
        <v>1</v>
      </c>
    </row>
    <row r="317" spans="2:49">
      <c r="C317" t="s">
        <v>397</v>
      </c>
      <c r="D317" s="36">
        <f>D316*100</f>
        <v>3.6860999999999997</v>
      </c>
      <c r="E317" s="36">
        <f t="shared" ref="E317:AC317" si="1024">E316*100</f>
        <v>4.0411999999999999</v>
      </c>
      <c r="F317" s="36">
        <f t="shared" si="1024"/>
        <v>4.4643000000000006</v>
      </c>
      <c r="G317" s="36">
        <f t="shared" si="1024"/>
        <v>4.9436999999999998</v>
      </c>
      <c r="H317" s="36">
        <f t="shared" si="1024"/>
        <v>5.4566999999999997</v>
      </c>
      <c r="I317" s="36">
        <f t="shared" si="1024"/>
        <v>6.0365000000000002</v>
      </c>
      <c r="J317" s="36">
        <f t="shared" si="1024"/>
        <v>6.6623000000000001</v>
      </c>
      <c r="K317" s="36">
        <f t="shared" si="1024"/>
        <v>7.3633000000000006</v>
      </c>
      <c r="L317" s="36">
        <f t="shared" si="1024"/>
        <v>8.1420999999999992</v>
      </c>
      <c r="M317" s="36">
        <f t="shared" si="1024"/>
        <v>9.0897000000000006</v>
      </c>
      <c r="N317" s="36">
        <f t="shared" si="1024"/>
        <v>10.1288</v>
      </c>
      <c r="O317" s="36">
        <f t="shared" si="1024"/>
        <v>11.263399999999999</v>
      </c>
      <c r="P317" s="36">
        <f t="shared" si="1024"/>
        <v>12.4971</v>
      </c>
      <c r="Q317" s="36">
        <f t="shared" si="1024"/>
        <v>13.832100000000001</v>
      </c>
      <c r="R317" s="36">
        <f t="shared" si="1024"/>
        <v>15.269600000000001</v>
      </c>
      <c r="S317" s="36">
        <f t="shared" si="1024"/>
        <v>16.808899999999998</v>
      </c>
      <c r="T317" s="36">
        <f t="shared" si="1024"/>
        <v>18.447700000000001</v>
      </c>
      <c r="U317" s="36">
        <f t="shared" si="1024"/>
        <v>20.1816</v>
      </c>
      <c r="V317" s="36">
        <f t="shared" si="1024"/>
        <v>22.004000000000001</v>
      </c>
      <c r="W317" s="36">
        <f t="shared" si="1024"/>
        <v>23.906500000000001</v>
      </c>
      <c r="X317" s="36">
        <f t="shared" si="1024"/>
        <v>25.8781</v>
      </c>
      <c r="Y317" s="36">
        <f t="shared" si="1024"/>
        <v>27.906199999999998</v>
      </c>
      <c r="Z317" s="36">
        <f t="shared" si="1024"/>
        <v>29.976399999999998</v>
      </c>
      <c r="AA317" s="36">
        <f t="shared" si="1024"/>
        <v>32.073099999999997</v>
      </c>
      <c r="AB317" s="36">
        <f t="shared" si="1024"/>
        <v>34.179900000000004</v>
      </c>
      <c r="AC317" s="36">
        <f t="shared" si="1024"/>
        <v>100</v>
      </c>
    </row>
    <row r="318" spans="2:49">
      <c r="D318" s="36">
        <f>100-D317</f>
        <v>96.313900000000004</v>
      </c>
      <c r="E318" s="36">
        <f t="shared" ref="E318:AC318" si="1025">100-E317</f>
        <v>95.958799999999997</v>
      </c>
      <c r="F318" s="36">
        <f t="shared" si="1025"/>
        <v>95.535700000000006</v>
      </c>
      <c r="G318" s="36">
        <f t="shared" si="1025"/>
        <v>95.056299999999993</v>
      </c>
      <c r="H318" s="36">
        <f t="shared" si="1025"/>
        <v>94.543300000000002</v>
      </c>
      <c r="I318" s="36">
        <f t="shared" si="1025"/>
        <v>93.963499999999996</v>
      </c>
      <c r="J318" s="36">
        <f t="shared" si="1025"/>
        <v>93.337699999999998</v>
      </c>
      <c r="K318" s="36">
        <f t="shared" si="1025"/>
        <v>92.636700000000005</v>
      </c>
      <c r="L318" s="36">
        <f t="shared" si="1025"/>
        <v>91.857900000000001</v>
      </c>
      <c r="M318" s="36">
        <f t="shared" si="1025"/>
        <v>90.910300000000007</v>
      </c>
      <c r="N318" s="36">
        <f t="shared" si="1025"/>
        <v>89.871200000000002</v>
      </c>
      <c r="O318" s="36">
        <f t="shared" si="1025"/>
        <v>88.736599999999996</v>
      </c>
      <c r="P318" s="36">
        <f t="shared" si="1025"/>
        <v>87.502899999999997</v>
      </c>
      <c r="Q318" s="36">
        <f t="shared" si="1025"/>
        <v>86.167900000000003</v>
      </c>
      <c r="R318" s="36">
        <f t="shared" si="1025"/>
        <v>84.730400000000003</v>
      </c>
      <c r="S318" s="36">
        <f t="shared" si="1025"/>
        <v>83.191100000000006</v>
      </c>
      <c r="T318" s="36">
        <f t="shared" si="1025"/>
        <v>81.552300000000002</v>
      </c>
      <c r="U318" s="36">
        <f t="shared" si="1025"/>
        <v>79.818399999999997</v>
      </c>
      <c r="V318" s="36">
        <f t="shared" si="1025"/>
        <v>77.995999999999995</v>
      </c>
      <c r="W318" s="36">
        <f t="shared" si="1025"/>
        <v>76.093500000000006</v>
      </c>
      <c r="X318" s="36">
        <f t="shared" si="1025"/>
        <v>74.121899999999997</v>
      </c>
      <c r="Y318" s="36">
        <f t="shared" si="1025"/>
        <v>72.093800000000002</v>
      </c>
      <c r="Z318" s="36">
        <f t="shared" si="1025"/>
        <v>70.023600000000002</v>
      </c>
      <c r="AA318" s="36">
        <f t="shared" si="1025"/>
        <v>67.926900000000003</v>
      </c>
      <c r="AB318" s="36">
        <f t="shared" si="1025"/>
        <v>65.820099999999996</v>
      </c>
      <c r="AC318" s="36">
        <f t="shared" si="1025"/>
        <v>0</v>
      </c>
    </row>
    <row r="319" spans="2:49">
      <c r="C319" s="275" t="s">
        <v>398</v>
      </c>
      <c r="D319" s="276">
        <f ca="1">RAND()*100</f>
        <v>95.542285889398457</v>
      </c>
      <c r="E319" s="276">
        <f t="shared" ref="E319:AC319" ca="1" si="1026">RAND()*100</f>
        <v>41.385538986975767</v>
      </c>
      <c r="F319" s="276">
        <f t="shared" ca="1" si="1026"/>
        <v>5.3403365269300345</v>
      </c>
      <c r="G319" s="276">
        <f t="shared" ca="1" si="1026"/>
        <v>41.905202440824318</v>
      </c>
      <c r="H319" s="276">
        <f t="shared" ca="1" si="1026"/>
        <v>25.328537040186518</v>
      </c>
      <c r="I319" s="276">
        <f t="shared" ca="1" si="1026"/>
        <v>16.183522103226842</v>
      </c>
      <c r="J319" s="276">
        <f t="shared" ca="1" si="1026"/>
        <v>38.358361226107853</v>
      </c>
      <c r="K319" s="276">
        <f t="shared" ca="1" si="1026"/>
        <v>84.932557964904476</v>
      </c>
      <c r="L319" s="276">
        <f t="shared" ca="1" si="1026"/>
        <v>48.740659757033335</v>
      </c>
      <c r="M319" s="276">
        <f t="shared" ca="1" si="1026"/>
        <v>61.543872361589138</v>
      </c>
      <c r="N319" s="276">
        <f t="shared" ca="1" si="1026"/>
        <v>62.180846803782686</v>
      </c>
      <c r="O319" s="276">
        <f t="shared" ca="1" si="1026"/>
        <v>50.756389162695093</v>
      </c>
      <c r="P319" s="276">
        <f t="shared" ca="1" si="1026"/>
        <v>76.866166547037579</v>
      </c>
      <c r="Q319" s="276">
        <f t="shared" ca="1" si="1026"/>
        <v>44.176196670063497</v>
      </c>
      <c r="R319" s="276">
        <f t="shared" ca="1" si="1026"/>
        <v>69.485780125077795</v>
      </c>
      <c r="S319" s="276">
        <f t="shared" ca="1" si="1026"/>
        <v>38.121880314214764</v>
      </c>
      <c r="T319" s="276">
        <f t="shared" ca="1" si="1026"/>
        <v>64.179644481275261</v>
      </c>
      <c r="U319" s="276">
        <f t="shared" ca="1" si="1026"/>
        <v>2.717550816026526</v>
      </c>
      <c r="V319" s="276">
        <f t="shared" ca="1" si="1026"/>
        <v>31.466136471538576</v>
      </c>
      <c r="W319" s="276">
        <f t="shared" ca="1" si="1026"/>
        <v>25.365979796885874</v>
      </c>
      <c r="X319" s="276">
        <f t="shared" ca="1" si="1026"/>
        <v>33.741615358153432</v>
      </c>
      <c r="Y319" s="276">
        <f t="shared" ca="1" si="1026"/>
        <v>28.024758591102049</v>
      </c>
      <c r="Z319" s="276">
        <f t="shared" ca="1" si="1026"/>
        <v>63.662785007007528</v>
      </c>
      <c r="AA319" s="276">
        <f t="shared" ca="1" si="1026"/>
        <v>14.629017567060687</v>
      </c>
      <c r="AB319" s="276">
        <f t="shared" ca="1" si="1026"/>
        <v>36.730943508869252</v>
      </c>
      <c r="AC319" s="276">
        <f t="shared" ca="1" si="1026"/>
        <v>16.77643254945237</v>
      </c>
    </row>
    <row r="320" spans="2:49">
      <c r="D320" t="str">
        <f ca="1">IF(OR(C320="RIP",C320="***"),"***",IF((D319-D318)&gt;0,"RIP","ALIVE"))</f>
        <v>ALIVE</v>
      </c>
      <c r="E320" t="str">
        <f t="shared" ref="E320" ca="1" si="1027">IF(OR(D320="RIP",D320="***"),"***",IF((E319-E318)&gt;0,"RIP","ALIVE"))</f>
        <v>ALIVE</v>
      </c>
      <c r="F320" t="str">
        <f t="shared" ref="F320" ca="1" si="1028">IF(OR(E320="RIP",E320="***"),"***",IF((F319-F318)&gt;0,"RIP","ALIVE"))</f>
        <v>ALIVE</v>
      </c>
      <c r="G320" t="str">
        <f t="shared" ref="G320" ca="1" si="1029">IF(OR(F320="RIP",F320="***"),"***",IF((G319-G318)&gt;0,"RIP","ALIVE"))</f>
        <v>ALIVE</v>
      </c>
      <c r="H320" t="str">
        <f t="shared" ref="H320" ca="1" si="1030">IF(OR(G320="RIP",G320="***"),"***",IF((H319-H318)&gt;0,"RIP","ALIVE"))</f>
        <v>ALIVE</v>
      </c>
      <c r="I320" t="str">
        <f t="shared" ref="I320" ca="1" si="1031">IF(OR(H320="RIP",H320="***"),"***",IF((I319-I318)&gt;0,"RIP","ALIVE"))</f>
        <v>ALIVE</v>
      </c>
      <c r="J320" t="str">
        <f t="shared" ref="J320" ca="1" si="1032">IF(OR(I320="RIP",I320="***"),"***",IF((J319-J318)&gt;0,"RIP","ALIVE"))</f>
        <v>ALIVE</v>
      </c>
      <c r="K320" t="str">
        <f t="shared" ref="K320" ca="1" si="1033">IF(OR(J320="RIP",J320="***"),"***",IF((K319-K318)&gt;0,"RIP","ALIVE"))</f>
        <v>ALIVE</v>
      </c>
      <c r="L320" t="str">
        <f t="shared" ref="L320" ca="1" si="1034">IF(OR(K320="RIP",K320="***"),"***",IF((L319-L318)&gt;0,"RIP","ALIVE"))</f>
        <v>ALIVE</v>
      </c>
      <c r="M320" t="str">
        <f t="shared" ref="M320" ca="1" si="1035">IF(OR(L320="RIP",L320="***"),"***",IF((M319-M318)&gt;0,"RIP","ALIVE"))</f>
        <v>ALIVE</v>
      </c>
      <c r="N320" t="str">
        <f t="shared" ref="N320" ca="1" si="1036">IF(OR(M320="RIP",M320="***"),"***",IF((N319-N318)&gt;0,"RIP","ALIVE"))</f>
        <v>ALIVE</v>
      </c>
      <c r="O320" t="str">
        <f t="shared" ref="O320" ca="1" si="1037">IF(OR(N320="RIP",N320="***"),"***",IF((O319-O318)&gt;0,"RIP","ALIVE"))</f>
        <v>ALIVE</v>
      </c>
      <c r="P320" t="str">
        <f t="shared" ref="P320" ca="1" si="1038">IF(OR(O320="RIP",O320="***"),"***",IF((P319-P318)&gt;0,"RIP","ALIVE"))</f>
        <v>ALIVE</v>
      </c>
      <c r="Q320" t="str">
        <f t="shared" ref="Q320" ca="1" si="1039">IF(OR(P320="RIP",P320="***"),"***",IF((Q319-Q318)&gt;0,"RIP","ALIVE"))</f>
        <v>ALIVE</v>
      </c>
      <c r="R320" t="str">
        <f t="shared" ref="R320" ca="1" si="1040">IF(OR(Q320="RIP",Q320="***"),"***",IF((R319-R318)&gt;0,"RIP","ALIVE"))</f>
        <v>ALIVE</v>
      </c>
      <c r="S320" t="str">
        <f t="shared" ref="S320" ca="1" si="1041">IF(OR(R320="RIP",R320="***"),"***",IF((S319-S318)&gt;0,"RIP","ALIVE"))</f>
        <v>ALIVE</v>
      </c>
      <c r="T320" t="str">
        <f t="shared" ref="T320" ca="1" si="1042">IF(OR(S320="RIP",S320="***"),"***",IF((T319-T318)&gt;0,"RIP","ALIVE"))</f>
        <v>ALIVE</v>
      </c>
      <c r="U320" t="str">
        <f t="shared" ref="U320" ca="1" si="1043">IF(OR(T320="RIP",T320="***"),"***",IF((U319-U318)&gt;0,"RIP","ALIVE"))</f>
        <v>ALIVE</v>
      </c>
      <c r="V320" t="str">
        <f t="shared" ref="V320" ca="1" si="1044">IF(OR(U320="RIP",U320="***"),"***",IF((V319-V318)&gt;0,"RIP","ALIVE"))</f>
        <v>ALIVE</v>
      </c>
      <c r="W320" t="str">
        <f t="shared" ref="W320" ca="1" si="1045">IF(OR(V320="RIP",V320="***"),"***",IF((W319-W318)&gt;0,"RIP","ALIVE"))</f>
        <v>ALIVE</v>
      </c>
      <c r="X320" t="str">
        <f t="shared" ref="X320" ca="1" si="1046">IF(OR(W320="RIP",W320="***"),"***",IF((X319-X318)&gt;0,"RIP","ALIVE"))</f>
        <v>ALIVE</v>
      </c>
      <c r="Y320" t="str">
        <f t="shared" ref="Y320" ca="1" si="1047">IF(OR(X320="RIP",X320="***"),"***",IF((Y319-Y318)&gt;0,"RIP","ALIVE"))</f>
        <v>ALIVE</v>
      </c>
      <c r="Z320" t="str">
        <f t="shared" ref="Z320" ca="1" si="1048">IF(OR(Y320="RIP",Y320="***"),"***",IF((Z319-Z318)&gt;0,"RIP","ALIVE"))</f>
        <v>ALIVE</v>
      </c>
      <c r="AA320" t="str">
        <f t="shared" ref="AA320" ca="1" si="1049">IF(OR(Z320="RIP",Z320="***"),"***",IF((AA319-AA318)&gt;0,"RIP","ALIVE"))</f>
        <v>ALIVE</v>
      </c>
      <c r="AB320" t="str">
        <f t="shared" ref="AB320" ca="1" si="1050">IF(OR(AA320="RIP",AA320="***"),"***",IF((AB319-AB318)&gt;0,"RIP","ALIVE"))</f>
        <v>ALIVE</v>
      </c>
      <c r="AC320" t="str">
        <f t="shared" ref="AC320" ca="1" si="1051">IF(OR(AB320="RIP",AB320="***"),"***",IF((AC319-AC318)&gt;0,"RIP","ALIVE"))</f>
        <v>RIP</v>
      </c>
      <c r="AD320" t="str">
        <f t="shared" ref="AD320" ca="1" si="1052">IF(OR(AC320="RIP",AC320="***"),"***",IF((AD319-AD318)&gt;0,"RIP","ALIVE"))</f>
        <v>***</v>
      </c>
      <c r="AE320" t="str">
        <f t="shared" ref="AE320" ca="1" si="1053">IF(OR(AD320="RIP",AD320="***"),"***",IF((AE319-AE318)&gt;0,"RIP","ALIVE"))</f>
        <v>***</v>
      </c>
      <c r="AF320" t="str">
        <f t="shared" ref="AF320" ca="1" si="1054">IF(OR(AE320="RIP",AE320="***"),"***",IF((AF319-AF318)&gt;0,"RIP","ALIVE"))</f>
        <v>***</v>
      </c>
      <c r="AG320" t="str">
        <f t="shared" ref="AG320" ca="1" si="1055">IF(OR(AF320="RIP",AF320="***"),"***",IF((AG319-AG318)&gt;0,"RIP","ALIVE"))</f>
        <v>***</v>
      </c>
      <c r="AH320" t="str">
        <f t="shared" ref="AH320" ca="1" si="1056">IF(OR(AG320="RIP",AG320="***"),"***",IF((AH319-AH318)&gt;0,"RIP","ALIVE"))</f>
        <v>***</v>
      </c>
      <c r="AI320" t="str">
        <f t="shared" ref="AI320" ca="1" si="1057">IF(OR(AH320="RIP",AH320="***"),"***",IF((AI319-AI318)&gt;0,"RIP","ALIVE"))</f>
        <v>***</v>
      </c>
      <c r="AJ320" t="str">
        <f t="shared" ref="AJ320" ca="1" si="1058">IF(OR(AI320="RIP",AI320="***"),"***",IF((AJ319-AJ318)&gt;0,"RIP","ALIVE"))</f>
        <v>***</v>
      </c>
      <c r="AK320" t="str">
        <f t="shared" ref="AK320" ca="1" si="1059">IF(OR(AJ320="RIP",AJ320="***"),"***",IF((AK319-AK318)&gt;0,"RIP","ALIVE"))</f>
        <v>***</v>
      </c>
      <c r="AL320" t="str">
        <f t="shared" ref="AL320" ca="1" si="1060">IF(OR(AK320="RIP",AK320="***"),"***",IF((AL319-AL318)&gt;0,"RIP","ALIVE"))</f>
        <v>***</v>
      </c>
      <c r="AM320" t="str">
        <f t="shared" ref="AM320" ca="1" si="1061">IF(OR(AL320="RIP",AL320="***"),"***",IF((AM319-AM318)&gt;0,"RIP","ALIVE"))</f>
        <v>***</v>
      </c>
      <c r="AN320" t="str">
        <f t="shared" ref="AN320" ca="1" si="1062">IF(OR(AM320="RIP",AM320="***"),"***",IF((AN319-AN318)&gt;0,"RIP","ALIVE"))</f>
        <v>***</v>
      </c>
      <c r="AO320" t="str">
        <f t="shared" ref="AO320" ca="1" si="1063">IF(OR(AN320="RIP",AN320="***"),"***",IF((AO319-AO318)&gt;0,"RIP","ALIVE"))</f>
        <v>***</v>
      </c>
      <c r="AP320" t="str">
        <f t="shared" ref="AP320" ca="1" si="1064">IF(OR(AO320="RIP",AO320="***"),"***",IF((AP319-AP318)&gt;0,"RIP","ALIVE"))</f>
        <v>***</v>
      </c>
      <c r="AQ320" t="str">
        <f t="shared" ref="AQ320" ca="1" si="1065">IF(OR(AP320="RIP",AP320="***"),"***",IF((AQ319-AQ318)&gt;0,"RIP","ALIVE"))</f>
        <v>***</v>
      </c>
      <c r="AR320" t="str">
        <f t="shared" ref="AR320" ca="1" si="1066">IF(OR(AQ320="RIP",AQ320="***"),"***",IF((AR319-AR318)&gt;0,"RIP","ALIVE"))</f>
        <v>***</v>
      </c>
      <c r="AS320" t="str">
        <f t="shared" ref="AS320" ca="1" si="1067">IF(OR(AR320="RIP",AR320="***"),"***",IF((AS319-AS318)&gt;0,"RIP","ALIVE"))</f>
        <v>***</v>
      </c>
      <c r="AT320" t="str">
        <f t="shared" ref="AT320" ca="1" si="1068">IF(OR(AS320="RIP",AS320="***"),"***",IF((AT319-AT318)&gt;0,"RIP","ALIVE"))</f>
        <v>***</v>
      </c>
      <c r="AU320" t="str">
        <f t="shared" ref="AU320" ca="1" si="1069">IF(OR(AT320="RIP",AT320="***"),"***",IF((AU319-AU318)&gt;0,"RIP","ALIVE"))</f>
        <v>***</v>
      </c>
      <c r="AV320" t="str">
        <f t="shared" ref="AV320" ca="1" si="1070">IF(OR(AU320="RIP",AU320="***"),"***",IF((AV319-AV318)&gt;0,"RIP","ALIVE"))</f>
        <v>***</v>
      </c>
      <c r="AW320" t="str">
        <f t="shared" ref="AW320" ca="1" si="1071">IF(OR(AV320="RIP",AV320="***"),"***",IF((AW319-AW318)&gt;0,"RIP","ALIVE"))</f>
        <v>***</v>
      </c>
    </row>
    <row r="323" spans="2:49">
      <c r="B323">
        <v>76</v>
      </c>
      <c r="C323" t="s">
        <v>396</v>
      </c>
      <c r="D323" s="75">
        <f ca="1">COUNTIF(D329:AW329,"ALIVE")</f>
        <v>0</v>
      </c>
    </row>
    <row r="324" spans="2:49">
      <c r="C324" s="75" t="s">
        <v>349</v>
      </c>
      <c r="D324" s="273">
        <v>76</v>
      </c>
      <c r="E324" s="201">
        <f>D324+1</f>
        <v>77</v>
      </c>
      <c r="F324" s="201">
        <f t="shared" ref="F324:P324" si="1072">E324+1</f>
        <v>78</v>
      </c>
      <c r="G324" s="201">
        <f t="shared" si="1072"/>
        <v>79</v>
      </c>
      <c r="H324" s="201">
        <f t="shared" si="1072"/>
        <v>80</v>
      </c>
      <c r="I324" s="201">
        <f t="shared" si="1072"/>
        <v>81</v>
      </c>
      <c r="J324" s="201">
        <f t="shared" si="1072"/>
        <v>82</v>
      </c>
      <c r="K324" s="201">
        <f t="shared" si="1072"/>
        <v>83</v>
      </c>
      <c r="L324" s="201">
        <f t="shared" si="1072"/>
        <v>84</v>
      </c>
      <c r="M324" s="201">
        <f t="shared" si="1072"/>
        <v>85</v>
      </c>
      <c r="N324" s="201">
        <f t="shared" si="1072"/>
        <v>86</v>
      </c>
      <c r="O324" s="201">
        <f t="shared" si="1072"/>
        <v>87</v>
      </c>
      <c r="P324" s="201">
        <f t="shared" si="1072"/>
        <v>88</v>
      </c>
      <c r="Q324" s="201">
        <f>P324+1</f>
        <v>89</v>
      </c>
      <c r="R324" s="201">
        <f t="shared" ref="R324:Y324" si="1073">Q324+1</f>
        <v>90</v>
      </c>
      <c r="S324" s="201">
        <f t="shared" si="1073"/>
        <v>91</v>
      </c>
      <c r="T324" s="201">
        <f t="shared" si="1073"/>
        <v>92</v>
      </c>
      <c r="U324" s="201">
        <f t="shared" si="1073"/>
        <v>93</v>
      </c>
      <c r="V324" s="201">
        <f t="shared" si="1073"/>
        <v>94</v>
      </c>
      <c r="W324" s="201">
        <f t="shared" si="1073"/>
        <v>95</v>
      </c>
      <c r="X324" s="201">
        <f t="shared" si="1073"/>
        <v>96</v>
      </c>
      <c r="Y324" s="201">
        <f t="shared" si="1073"/>
        <v>97</v>
      </c>
      <c r="Z324" s="201">
        <f>Y324+1</f>
        <v>98</v>
      </c>
      <c r="AA324" s="201">
        <f t="shared" ref="AA324:AB324" si="1074">Z324+1</f>
        <v>99</v>
      </c>
      <c r="AB324" s="201">
        <f t="shared" si="1074"/>
        <v>100</v>
      </c>
    </row>
    <row r="325" spans="2:49">
      <c r="D325" s="274">
        <v>4.0411999999999997E-2</v>
      </c>
      <c r="E325" s="274">
        <v>4.4643000000000002E-2</v>
      </c>
      <c r="F325" s="274">
        <v>4.9437000000000002E-2</v>
      </c>
      <c r="G325" s="274">
        <v>5.4566999999999997E-2</v>
      </c>
      <c r="H325" s="274">
        <v>6.0365000000000002E-2</v>
      </c>
      <c r="I325" s="274">
        <v>6.6623000000000002E-2</v>
      </c>
      <c r="J325" s="274">
        <v>7.3633000000000004E-2</v>
      </c>
      <c r="K325" s="274">
        <v>8.1420999999999993E-2</v>
      </c>
      <c r="L325" s="274">
        <v>9.0897000000000006E-2</v>
      </c>
      <c r="M325" s="274">
        <v>0.101288</v>
      </c>
      <c r="N325" s="274">
        <v>0.112634</v>
      </c>
      <c r="O325" s="274">
        <v>0.124971</v>
      </c>
      <c r="P325" s="274">
        <v>0.138321</v>
      </c>
      <c r="Q325" s="274">
        <v>0.152696</v>
      </c>
      <c r="R325" s="274">
        <v>0.16808899999999999</v>
      </c>
      <c r="S325" s="274">
        <v>0.184477</v>
      </c>
      <c r="T325" s="274">
        <v>0.201816</v>
      </c>
      <c r="U325" s="274">
        <v>0.22004000000000001</v>
      </c>
      <c r="V325" s="274">
        <v>0.239065</v>
      </c>
      <c r="W325" s="274">
        <v>0.25878099999999998</v>
      </c>
      <c r="X325" s="274">
        <v>0.27906199999999998</v>
      </c>
      <c r="Y325" s="274">
        <v>0.29976399999999997</v>
      </c>
      <c r="Z325" s="274">
        <v>0.32073099999999999</v>
      </c>
      <c r="AA325" s="274">
        <v>0.34179900000000002</v>
      </c>
      <c r="AB325" s="274">
        <v>1</v>
      </c>
    </row>
    <row r="326" spans="2:49">
      <c r="C326" t="s">
        <v>397</v>
      </c>
      <c r="D326" s="36">
        <f>D325*100</f>
        <v>4.0411999999999999</v>
      </c>
      <c r="E326" s="36">
        <f t="shared" ref="E326:AB326" si="1075">E325*100</f>
        <v>4.4643000000000006</v>
      </c>
      <c r="F326" s="36">
        <f t="shared" si="1075"/>
        <v>4.9436999999999998</v>
      </c>
      <c r="G326" s="36">
        <f t="shared" si="1075"/>
        <v>5.4566999999999997</v>
      </c>
      <c r="H326" s="36">
        <f t="shared" si="1075"/>
        <v>6.0365000000000002</v>
      </c>
      <c r="I326" s="36">
        <f t="shared" si="1075"/>
        <v>6.6623000000000001</v>
      </c>
      <c r="J326" s="36">
        <f t="shared" si="1075"/>
        <v>7.3633000000000006</v>
      </c>
      <c r="K326" s="36">
        <f t="shared" si="1075"/>
        <v>8.1420999999999992</v>
      </c>
      <c r="L326" s="36">
        <f t="shared" si="1075"/>
        <v>9.0897000000000006</v>
      </c>
      <c r="M326" s="36">
        <f t="shared" si="1075"/>
        <v>10.1288</v>
      </c>
      <c r="N326" s="36">
        <f t="shared" si="1075"/>
        <v>11.263399999999999</v>
      </c>
      <c r="O326" s="36">
        <f t="shared" si="1075"/>
        <v>12.4971</v>
      </c>
      <c r="P326" s="36">
        <f t="shared" si="1075"/>
        <v>13.832100000000001</v>
      </c>
      <c r="Q326" s="36">
        <f t="shared" si="1075"/>
        <v>15.269600000000001</v>
      </c>
      <c r="R326" s="36">
        <f t="shared" si="1075"/>
        <v>16.808899999999998</v>
      </c>
      <c r="S326" s="36">
        <f t="shared" si="1075"/>
        <v>18.447700000000001</v>
      </c>
      <c r="T326" s="36">
        <f t="shared" si="1075"/>
        <v>20.1816</v>
      </c>
      <c r="U326" s="36">
        <f t="shared" si="1075"/>
        <v>22.004000000000001</v>
      </c>
      <c r="V326" s="36">
        <f t="shared" si="1075"/>
        <v>23.906500000000001</v>
      </c>
      <c r="W326" s="36">
        <f t="shared" si="1075"/>
        <v>25.8781</v>
      </c>
      <c r="X326" s="36">
        <f t="shared" si="1075"/>
        <v>27.906199999999998</v>
      </c>
      <c r="Y326" s="36">
        <f t="shared" si="1075"/>
        <v>29.976399999999998</v>
      </c>
      <c r="Z326" s="36">
        <f t="shared" si="1075"/>
        <v>32.073099999999997</v>
      </c>
      <c r="AA326" s="36">
        <f t="shared" si="1075"/>
        <v>34.179900000000004</v>
      </c>
      <c r="AB326" s="36">
        <f t="shared" si="1075"/>
        <v>100</v>
      </c>
    </row>
    <row r="327" spans="2:49">
      <c r="D327" s="36">
        <f>100-D326</f>
        <v>95.958799999999997</v>
      </c>
      <c r="E327" s="36">
        <f t="shared" ref="E327:AB327" si="1076">100-E326</f>
        <v>95.535700000000006</v>
      </c>
      <c r="F327" s="36">
        <f t="shared" si="1076"/>
        <v>95.056299999999993</v>
      </c>
      <c r="G327" s="36">
        <f t="shared" si="1076"/>
        <v>94.543300000000002</v>
      </c>
      <c r="H327" s="36">
        <f t="shared" si="1076"/>
        <v>93.963499999999996</v>
      </c>
      <c r="I327" s="36">
        <f t="shared" si="1076"/>
        <v>93.337699999999998</v>
      </c>
      <c r="J327" s="36">
        <f t="shared" si="1076"/>
        <v>92.636700000000005</v>
      </c>
      <c r="K327" s="36">
        <f t="shared" si="1076"/>
        <v>91.857900000000001</v>
      </c>
      <c r="L327" s="36">
        <f t="shared" si="1076"/>
        <v>90.910300000000007</v>
      </c>
      <c r="M327" s="36">
        <f t="shared" si="1076"/>
        <v>89.871200000000002</v>
      </c>
      <c r="N327" s="36">
        <f t="shared" si="1076"/>
        <v>88.736599999999996</v>
      </c>
      <c r="O327" s="36">
        <f t="shared" si="1076"/>
        <v>87.502899999999997</v>
      </c>
      <c r="P327" s="36">
        <f t="shared" si="1076"/>
        <v>86.167900000000003</v>
      </c>
      <c r="Q327" s="36">
        <f t="shared" si="1076"/>
        <v>84.730400000000003</v>
      </c>
      <c r="R327" s="36">
        <f t="shared" si="1076"/>
        <v>83.191100000000006</v>
      </c>
      <c r="S327" s="36">
        <f t="shared" si="1076"/>
        <v>81.552300000000002</v>
      </c>
      <c r="T327" s="36">
        <f t="shared" si="1076"/>
        <v>79.818399999999997</v>
      </c>
      <c r="U327" s="36">
        <f t="shared" si="1076"/>
        <v>77.995999999999995</v>
      </c>
      <c r="V327" s="36">
        <f t="shared" si="1076"/>
        <v>76.093500000000006</v>
      </c>
      <c r="W327" s="36">
        <f t="shared" si="1076"/>
        <v>74.121899999999997</v>
      </c>
      <c r="X327" s="36">
        <f t="shared" si="1076"/>
        <v>72.093800000000002</v>
      </c>
      <c r="Y327" s="36">
        <f t="shared" si="1076"/>
        <v>70.023600000000002</v>
      </c>
      <c r="Z327" s="36">
        <f t="shared" si="1076"/>
        <v>67.926900000000003</v>
      </c>
      <c r="AA327" s="36">
        <f t="shared" si="1076"/>
        <v>65.820099999999996</v>
      </c>
      <c r="AB327" s="36">
        <f t="shared" si="1076"/>
        <v>0</v>
      </c>
    </row>
    <row r="328" spans="2:49">
      <c r="C328" s="275" t="s">
        <v>398</v>
      </c>
      <c r="D328" s="276">
        <f ca="1">RAND()*100</f>
        <v>96.229868698436974</v>
      </c>
      <c r="E328" s="276">
        <f t="shared" ref="E328:AB328" ca="1" si="1077">RAND()*100</f>
        <v>71.799222116700321</v>
      </c>
      <c r="F328" s="276">
        <f t="shared" ca="1" si="1077"/>
        <v>78.443290245605496</v>
      </c>
      <c r="G328" s="276">
        <f t="shared" ca="1" si="1077"/>
        <v>91.136788119183549</v>
      </c>
      <c r="H328" s="276">
        <f t="shared" ca="1" si="1077"/>
        <v>41.807335288476409</v>
      </c>
      <c r="I328" s="276">
        <f t="shared" ca="1" si="1077"/>
        <v>95.823736670763566</v>
      </c>
      <c r="J328" s="276">
        <f t="shared" ca="1" si="1077"/>
        <v>2.1360863249616058</v>
      </c>
      <c r="K328" s="276">
        <f t="shared" ca="1" si="1077"/>
        <v>11.140995939737607</v>
      </c>
      <c r="L328" s="276">
        <f t="shared" ca="1" si="1077"/>
        <v>84.010540770239587</v>
      </c>
      <c r="M328" s="276">
        <f t="shared" ca="1" si="1077"/>
        <v>91.268796652635004</v>
      </c>
      <c r="N328" s="276">
        <f t="shared" ca="1" si="1077"/>
        <v>55.495828716886187</v>
      </c>
      <c r="O328" s="276">
        <f t="shared" ca="1" si="1077"/>
        <v>7.5109239591392374</v>
      </c>
      <c r="P328" s="276">
        <f t="shared" ca="1" si="1077"/>
        <v>86.051690231172159</v>
      </c>
      <c r="Q328" s="276">
        <f t="shared" ca="1" si="1077"/>
        <v>98.516620597721726</v>
      </c>
      <c r="R328" s="276">
        <f t="shared" ca="1" si="1077"/>
        <v>72.135472554574918</v>
      </c>
      <c r="S328" s="276">
        <f t="shared" ca="1" si="1077"/>
        <v>61.304526371061129</v>
      </c>
      <c r="T328" s="276">
        <f t="shared" ca="1" si="1077"/>
        <v>73.289197116387953</v>
      </c>
      <c r="U328" s="276">
        <f t="shared" ca="1" si="1077"/>
        <v>85.350295241010272</v>
      </c>
      <c r="V328" s="276">
        <f t="shared" ca="1" si="1077"/>
        <v>81.851025476677236</v>
      </c>
      <c r="W328" s="276">
        <f t="shared" ca="1" si="1077"/>
        <v>26.286912147668961</v>
      </c>
      <c r="X328" s="276">
        <f t="shared" ca="1" si="1077"/>
        <v>50.509379136223231</v>
      </c>
      <c r="Y328" s="276">
        <f t="shared" ca="1" si="1077"/>
        <v>31.220571121495333</v>
      </c>
      <c r="Z328" s="276">
        <f t="shared" ca="1" si="1077"/>
        <v>86.159851446379378</v>
      </c>
      <c r="AA328" s="276">
        <f t="shared" ca="1" si="1077"/>
        <v>48.473811272330401</v>
      </c>
      <c r="AB328" s="276">
        <f t="shared" ca="1" si="1077"/>
        <v>60.027966772815709</v>
      </c>
    </row>
    <row r="329" spans="2:49">
      <c r="D329" t="str">
        <f ca="1">IF(OR(C329="RIP",C329="***"),"***",IF((D328-D327)&gt;0,"RIP","ALIVE"))</f>
        <v>RIP</v>
      </c>
      <c r="E329" t="str">
        <f t="shared" ref="E329" ca="1" si="1078">IF(OR(D329="RIP",D329="***"),"***",IF((E328-E327)&gt;0,"RIP","ALIVE"))</f>
        <v>***</v>
      </c>
      <c r="F329" t="str">
        <f t="shared" ref="F329" ca="1" si="1079">IF(OR(E329="RIP",E329="***"),"***",IF((F328-F327)&gt;0,"RIP","ALIVE"))</f>
        <v>***</v>
      </c>
      <c r="G329" t="str">
        <f t="shared" ref="G329" ca="1" si="1080">IF(OR(F329="RIP",F329="***"),"***",IF((G328-G327)&gt;0,"RIP","ALIVE"))</f>
        <v>***</v>
      </c>
      <c r="H329" t="str">
        <f t="shared" ref="H329" ca="1" si="1081">IF(OR(G329="RIP",G329="***"),"***",IF((H328-H327)&gt;0,"RIP","ALIVE"))</f>
        <v>***</v>
      </c>
      <c r="I329" t="str">
        <f t="shared" ref="I329" ca="1" si="1082">IF(OR(H329="RIP",H329="***"),"***",IF((I328-I327)&gt;0,"RIP","ALIVE"))</f>
        <v>***</v>
      </c>
      <c r="J329" t="str">
        <f t="shared" ref="J329" ca="1" si="1083">IF(OR(I329="RIP",I329="***"),"***",IF((J328-J327)&gt;0,"RIP","ALIVE"))</f>
        <v>***</v>
      </c>
      <c r="K329" t="str">
        <f t="shared" ref="K329" ca="1" si="1084">IF(OR(J329="RIP",J329="***"),"***",IF((K328-K327)&gt;0,"RIP","ALIVE"))</f>
        <v>***</v>
      </c>
      <c r="L329" t="str">
        <f t="shared" ref="L329" ca="1" si="1085">IF(OR(K329="RIP",K329="***"),"***",IF((L328-L327)&gt;0,"RIP","ALIVE"))</f>
        <v>***</v>
      </c>
      <c r="M329" t="str">
        <f t="shared" ref="M329" ca="1" si="1086">IF(OR(L329="RIP",L329="***"),"***",IF((M328-M327)&gt;0,"RIP","ALIVE"))</f>
        <v>***</v>
      </c>
      <c r="N329" t="str">
        <f t="shared" ref="N329" ca="1" si="1087">IF(OR(M329="RIP",M329="***"),"***",IF((N328-N327)&gt;0,"RIP","ALIVE"))</f>
        <v>***</v>
      </c>
      <c r="O329" t="str">
        <f t="shared" ref="O329" ca="1" si="1088">IF(OR(N329="RIP",N329="***"),"***",IF((O328-O327)&gt;0,"RIP","ALIVE"))</f>
        <v>***</v>
      </c>
      <c r="P329" t="str">
        <f t="shared" ref="P329" ca="1" si="1089">IF(OR(O329="RIP",O329="***"),"***",IF((P328-P327)&gt;0,"RIP","ALIVE"))</f>
        <v>***</v>
      </c>
      <c r="Q329" t="str">
        <f t="shared" ref="Q329" ca="1" si="1090">IF(OR(P329="RIP",P329="***"),"***",IF((Q328-Q327)&gt;0,"RIP","ALIVE"))</f>
        <v>***</v>
      </c>
      <c r="R329" t="str">
        <f t="shared" ref="R329" ca="1" si="1091">IF(OR(Q329="RIP",Q329="***"),"***",IF((R328-R327)&gt;0,"RIP","ALIVE"))</f>
        <v>***</v>
      </c>
      <c r="S329" t="str">
        <f t="shared" ref="S329" ca="1" si="1092">IF(OR(R329="RIP",R329="***"),"***",IF((S328-S327)&gt;0,"RIP","ALIVE"))</f>
        <v>***</v>
      </c>
      <c r="T329" t="str">
        <f t="shared" ref="T329" ca="1" si="1093">IF(OR(S329="RIP",S329="***"),"***",IF((T328-T327)&gt;0,"RIP","ALIVE"))</f>
        <v>***</v>
      </c>
      <c r="U329" t="str">
        <f t="shared" ref="U329" ca="1" si="1094">IF(OR(T329="RIP",T329="***"),"***",IF((U328-U327)&gt;0,"RIP","ALIVE"))</f>
        <v>***</v>
      </c>
      <c r="V329" t="str">
        <f t="shared" ref="V329" ca="1" si="1095">IF(OR(U329="RIP",U329="***"),"***",IF((V328-V327)&gt;0,"RIP","ALIVE"))</f>
        <v>***</v>
      </c>
      <c r="W329" t="str">
        <f t="shared" ref="W329" ca="1" si="1096">IF(OR(V329="RIP",V329="***"),"***",IF((W328-W327)&gt;0,"RIP","ALIVE"))</f>
        <v>***</v>
      </c>
      <c r="X329" t="str">
        <f t="shared" ref="X329" ca="1" si="1097">IF(OR(W329="RIP",W329="***"),"***",IF((X328-X327)&gt;0,"RIP","ALIVE"))</f>
        <v>***</v>
      </c>
      <c r="Y329" t="str">
        <f t="shared" ref="Y329" ca="1" si="1098">IF(OR(X329="RIP",X329="***"),"***",IF((Y328-Y327)&gt;0,"RIP","ALIVE"))</f>
        <v>***</v>
      </c>
      <c r="Z329" t="str">
        <f t="shared" ref="Z329" ca="1" si="1099">IF(OR(Y329="RIP",Y329="***"),"***",IF((Z328-Z327)&gt;0,"RIP","ALIVE"))</f>
        <v>***</v>
      </c>
      <c r="AA329" t="str">
        <f t="shared" ref="AA329" ca="1" si="1100">IF(OR(Z329="RIP",Z329="***"),"***",IF((AA328-AA327)&gt;0,"RIP","ALIVE"))</f>
        <v>***</v>
      </c>
      <c r="AB329" t="str">
        <f t="shared" ref="AB329" ca="1" si="1101">IF(OR(AA329="RIP",AA329="***"),"***",IF((AB328-AB327)&gt;0,"RIP","ALIVE"))</f>
        <v>***</v>
      </c>
      <c r="AC329" t="str">
        <f t="shared" ref="AC329" ca="1" si="1102">IF(OR(AB329="RIP",AB329="***"),"***",IF((AC328-AC327)&gt;0,"RIP","ALIVE"))</f>
        <v>***</v>
      </c>
      <c r="AD329" t="str">
        <f t="shared" ref="AD329" ca="1" si="1103">IF(OR(AC329="RIP",AC329="***"),"***",IF((AD328-AD327)&gt;0,"RIP","ALIVE"))</f>
        <v>***</v>
      </c>
      <c r="AE329" t="str">
        <f t="shared" ref="AE329" ca="1" si="1104">IF(OR(AD329="RIP",AD329="***"),"***",IF((AE328-AE327)&gt;0,"RIP","ALIVE"))</f>
        <v>***</v>
      </c>
      <c r="AF329" t="str">
        <f t="shared" ref="AF329" ca="1" si="1105">IF(OR(AE329="RIP",AE329="***"),"***",IF((AF328-AF327)&gt;0,"RIP","ALIVE"))</f>
        <v>***</v>
      </c>
      <c r="AG329" t="str">
        <f t="shared" ref="AG329" ca="1" si="1106">IF(OR(AF329="RIP",AF329="***"),"***",IF((AG328-AG327)&gt;0,"RIP","ALIVE"))</f>
        <v>***</v>
      </c>
      <c r="AH329" t="str">
        <f t="shared" ref="AH329" ca="1" si="1107">IF(OR(AG329="RIP",AG329="***"),"***",IF((AH328-AH327)&gt;0,"RIP","ALIVE"))</f>
        <v>***</v>
      </c>
      <c r="AI329" t="str">
        <f t="shared" ref="AI329" ca="1" si="1108">IF(OR(AH329="RIP",AH329="***"),"***",IF((AI328-AI327)&gt;0,"RIP","ALIVE"))</f>
        <v>***</v>
      </c>
      <c r="AJ329" t="str">
        <f t="shared" ref="AJ329" ca="1" si="1109">IF(OR(AI329="RIP",AI329="***"),"***",IF((AJ328-AJ327)&gt;0,"RIP","ALIVE"))</f>
        <v>***</v>
      </c>
      <c r="AK329" t="str">
        <f t="shared" ref="AK329" ca="1" si="1110">IF(OR(AJ329="RIP",AJ329="***"),"***",IF((AK328-AK327)&gt;0,"RIP","ALIVE"))</f>
        <v>***</v>
      </c>
      <c r="AL329" t="str">
        <f t="shared" ref="AL329" ca="1" si="1111">IF(OR(AK329="RIP",AK329="***"),"***",IF((AL328-AL327)&gt;0,"RIP","ALIVE"))</f>
        <v>***</v>
      </c>
      <c r="AM329" t="str">
        <f t="shared" ref="AM329" ca="1" si="1112">IF(OR(AL329="RIP",AL329="***"),"***",IF((AM328-AM327)&gt;0,"RIP","ALIVE"))</f>
        <v>***</v>
      </c>
      <c r="AN329" t="str">
        <f t="shared" ref="AN329" ca="1" si="1113">IF(OR(AM329="RIP",AM329="***"),"***",IF((AN328-AN327)&gt;0,"RIP","ALIVE"))</f>
        <v>***</v>
      </c>
      <c r="AO329" t="str">
        <f t="shared" ref="AO329" ca="1" si="1114">IF(OR(AN329="RIP",AN329="***"),"***",IF((AO328-AO327)&gt;0,"RIP","ALIVE"))</f>
        <v>***</v>
      </c>
      <c r="AP329" t="str">
        <f t="shared" ref="AP329" ca="1" si="1115">IF(OR(AO329="RIP",AO329="***"),"***",IF((AP328-AP327)&gt;0,"RIP","ALIVE"))</f>
        <v>***</v>
      </c>
      <c r="AQ329" t="str">
        <f t="shared" ref="AQ329" ca="1" si="1116">IF(OR(AP329="RIP",AP329="***"),"***",IF((AQ328-AQ327)&gt;0,"RIP","ALIVE"))</f>
        <v>***</v>
      </c>
      <c r="AR329" t="str">
        <f t="shared" ref="AR329" ca="1" si="1117">IF(OR(AQ329="RIP",AQ329="***"),"***",IF((AR328-AR327)&gt;0,"RIP","ALIVE"))</f>
        <v>***</v>
      </c>
      <c r="AS329" t="str">
        <f t="shared" ref="AS329" ca="1" si="1118">IF(OR(AR329="RIP",AR329="***"),"***",IF((AS328-AS327)&gt;0,"RIP","ALIVE"))</f>
        <v>***</v>
      </c>
      <c r="AT329" t="str">
        <f t="shared" ref="AT329" ca="1" si="1119">IF(OR(AS329="RIP",AS329="***"),"***",IF((AT328-AT327)&gt;0,"RIP","ALIVE"))</f>
        <v>***</v>
      </c>
      <c r="AU329" t="str">
        <f t="shared" ref="AU329" ca="1" si="1120">IF(OR(AT329="RIP",AT329="***"),"***",IF((AU328-AU327)&gt;0,"RIP","ALIVE"))</f>
        <v>***</v>
      </c>
      <c r="AV329" t="str">
        <f t="shared" ref="AV329" ca="1" si="1121">IF(OR(AU329="RIP",AU329="***"),"***",IF((AV328-AV327)&gt;0,"RIP","ALIVE"))</f>
        <v>***</v>
      </c>
      <c r="AW329" t="str">
        <f t="shared" ref="AW329" ca="1" si="1122">IF(OR(AV329="RIP",AV329="***"),"***",IF((AW328-AW327)&gt;0,"RIP","ALIVE"))</f>
        <v>***</v>
      </c>
    </row>
    <row r="332" spans="2:49">
      <c r="B332">
        <v>77</v>
      </c>
      <c r="C332" t="s">
        <v>396</v>
      </c>
      <c r="D332" s="75">
        <f ca="1">COUNTIF(D338:AW338,"ALIVE")</f>
        <v>11</v>
      </c>
    </row>
    <row r="333" spans="2:49">
      <c r="C333" s="75" t="s">
        <v>349</v>
      </c>
      <c r="D333" s="273">
        <v>77</v>
      </c>
      <c r="E333" s="201">
        <f>D333+1</f>
        <v>78</v>
      </c>
      <c r="F333" s="201">
        <f t="shared" ref="F333:P333" si="1123">E333+1</f>
        <v>79</v>
      </c>
      <c r="G333" s="201">
        <f t="shared" si="1123"/>
        <v>80</v>
      </c>
      <c r="H333" s="201">
        <f t="shared" si="1123"/>
        <v>81</v>
      </c>
      <c r="I333" s="201">
        <f t="shared" si="1123"/>
        <v>82</v>
      </c>
      <c r="J333" s="201">
        <f t="shared" si="1123"/>
        <v>83</v>
      </c>
      <c r="K333" s="201">
        <f t="shared" si="1123"/>
        <v>84</v>
      </c>
      <c r="L333" s="201">
        <f t="shared" si="1123"/>
        <v>85</v>
      </c>
      <c r="M333" s="201">
        <f t="shared" si="1123"/>
        <v>86</v>
      </c>
      <c r="N333" s="201">
        <f t="shared" si="1123"/>
        <v>87</v>
      </c>
      <c r="O333" s="201">
        <f t="shared" si="1123"/>
        <v>88</v>
      </c>
      <c r="P333" s="201">
        <f t="shared" si="1123"/>
        <v>89</v>
      </c>
      <c r="Q333" s="201">
        <f>P333+1</f>
        <v>90</v>
      </c>
      <c r="R333" s="201">
        <f t="shared" ref="R333:Y333" si="1124">Q333+1</f>
        <v>91</v>
      </c>
      <c r="S333" s="201">
        <f t="shared" si="1124"/>
        <v>92</v>
      </c>
      <c r="T333" s="201">
        <f t="shared" si="1124"/>
        <v>93</v>
      </c>
      <c r="U333" s="201">
        <f t="shared" si="1124"/>
        <v>94</v>
      </c>
      <c r="V333" s="201">
        <f t="shared" si="1124"/>
        <v>95</v>
      </c>
      <c r="W333" s="201">
        <f t="shared" si="1124"/>
        <v>96</v>
      </c>
      <c r="X333" s="201">
        <f t="shared" si="1124"/>
        <v>97</v>
      </c>
      <c r="Y333" s="201">
        <f t="shared" si="1124"/>
        <v>98</v>
      </c>
      <c r="Z333" s="201">
        <f>Y333+1</f>
        <v>99</v>
      </c>
      <c r="AA333" s="201">
        <f t="shared" ref="AA333" si="1125">Z333+1</f>
        <v>100</v>
      </c>
    </row>
    <row r="334" spans="2:49">
      <c r="D334" s="274">
        <v>4.4643000000000002E-2</v>
      </c>
      <c r="E334" s="274">
        <v>4.9437000000000002E-2</v>
      </c>
      <c r="F334" s="274">
        <v>5.4566999999999997E-2</v>
      </c>
      <c r="G334" s="274">
        <v>6.0365000000000002E-2</v>
      </c>
      <c r="H334" s="274">
        <v>6.6623000000000002E-2</v>
      </c>
      <c r="I334" s="274">
        <v>7.3633000000000004E-2</v>
      </c>
      <c r="J334" s="274">
        <v>8.1420999999999993E-2</v>
      </c>
      <c r="K334" s="274">
        <v>9.0897000000000006E-2</v>
      </c>
      <c r="L334" s="274">
        <v>0.101288</v>
      </c>
      <c r="M334" s="274">
        <v>0.112634</v>
      </c>
      <c r="N334" s="274">
        <v>0.124971</v>
      </c>
      <c r="O334" s="274">
        <v>0.138321</v>
      </c>
      <c r="P334" s="274">
        <v>0.152696</v>
      </c>
      <c r="Q334" s="274">
        <v>0.16808899999999999</v>
      </c>
      <c r="R334" s="274">
        <v>0.184477</v>
      </c>
      <c r="S334" s="274">
        <v>0.201816</v>
      </c>
      <c r="T334" s="274">
        <v>0.22004000000000001</v>
      </c>
      <c r="U334" s="274">
        <v>0.239065</v>
      </c>
      <c r="V334" s="274">
        <v>0.25878099999999998</v>
      </c>
      <c r="W334" s="274">
        <v>0.27906199999999998</v>
      </c>
      <c r="X334" s="274">
        <v>0.29976399999999997</v>
      </c>
      <c r="Y334" s="274">
        <v>0.32073099999999999</v>
      </c>
      <c r="Z334" s="274">
        <v>0.34179900000000002</v>
      </c>
      <c r="AA334" s="274">
        <v>1</v>
      </c>
    </row>
    <row r="335" spans="2:49">
      <c r="C335" t="s">
        <v>397</v>
      </c>
      <c r="D335" s="36">
        <f>D334*100</f>
        <v>4.4643000000000006</v>
      </c>
      <c r="E335" s="36">
        <f t="shared" ref="E335:AA335" si="1126">E334*100</f>
        <v>4.9436999999999998</v>
      </c>
      <c r="F335" s="36">
        <f t="shared" si="1126"/>
        <v>5.4566999999999997</v>
      </c>
      <c r="G335" s="36">
        <f t="shared" si="1126"/>
        <v>6.0365000000000002</v>
      </c>
      <c r="H335" s="36">
        <f t="shared" si="1126"/>
        <v>6.6623000000000001</v>
      </c>
      <c r="I335" s="36">
        <f t="shared" si="1126"/>
        <v>7.3633000000000006</v>
      </c>
      <c r="J335" s="36">
        <f t="shared" si="1126"/>
        <v>8.1420999999999992</v>
      </c>
      <c r="K335" s="36">
        <f t="shared" si="1126"/>
        <v>9.0897000000000006</v>
      </c>
      <c r="L335" s="36">
        <f t="shared" si="1126"/>
        <v>10.1288</v>
      </c>
      <c r="M335" s="36">
        <f t="shared" si="1126"/>
        <v>11.263399999999999</v>
      </c>
      <c r="N335" s="36">
        <f t="shared" si="1126"/>
        <v>12.4971</v>
      </c>
      <c r="O335" s="36">
        <f t="shared" si="1126"/>
        <v>13.832100000000001</v>
      </c>
      <c r="P335" s="36">
        <f t="shared" si="1126"/>
        <v>15.269600000000001</v>
      </c>
      <c r="Q335" s="36">
        <f t="shared" si="1126"/>
        <v>16.808899999999998</v>
      </c>
      <c r="R335" s="36">
        <f t="shared" si="1126"/>
        <v>18.447700000000001</v>
      </c>
      <c r="S335" s="36">
        <f t="shared" si="1126"/>
        <v>20.1816</v>
      </c>
      <c r="T335" s="36">
        <f t="shared" si="1126"/>
        <v>22.004000000000001</v>
      </c>
      <c r="U335" s="36">
        <f t="shared" si="1126"/>
        <v>23.906500000000001</v>
      </c>
      <c r="V335" s="36">
        <f t="shared" si="1126"/>
        <v>25.8781</v>
      </c>
      <c r="W335" s="36">
        <f t="shared" si="1126"/>
        <v>27.906199999999998</v>
      </c>
      <c r="X335" s="36">
        <f t="shared" si="1126"/>
        <v>29.976399999999998</v>
      </c>
      <c r="Y335" s="36">
        <f t="shared" si="1126"/>
        <v>32.073099999999997</v>
      </c>
      <c r="Z335" s="36">
        <f t="shared" si="1126"/>
        <v>34.179900000000004</v>
      </c>
      <c r="AA335" s="36">
        <f t="shared" si="1126"/>
        <v>100</v>
      </c>
    </row>
    <row r="336" spans="2:49">
      <c r="D336" s="36">
        <f>100-D335</f>
        <v>95.535700000000006</v>
      </c>
      <c r="E336" s="36">
        <f t="shared" ref="E336:AA336" si="1127">100-E335</f>
        <v>95.056299999999993</v>
      </c>
      <c r="F336" s="36">
        <f t="shared" si="1127"/>
        <v>94.543300000000002</v>
      </c>
      <c r="G336" s="36">
        <f t="shared" si="1127"/>
        <v>93.963499999999996</v>
      </c>
      <c r="H336" s="36">
        <f t="shared" si="1127"/>
        <v>93.337699999999998</v>
      </c>
      <c r="I336" s="36">
        <f t="shared" si="1127"/>
        <v>92.636700000000005</v>
      </c>
      <c r="J336" s="36">
        <f t="shared" si="1127"/>
        <v>91.857900000000001</v>
      </c>
      <c r="K336" s="36">
        <f t="shared" si="1127"/>
        <v>90.910300000000007</v>
      </c>
      <c r="L336" s="36">
        <f t="shared" si="1127"/>
        <v>89.871200000000002</v>
      </c>
      <c r="M336" s="36">
        <f t="shared" si="1127"/>
        <v>88.736599999999996</v>
      </c>
      <c r="N336" s="36">
        <f t="shared" si="1127"/>
        <v>87.502899999999997</v>
      </c>
      <c r="O336" s="36">
        <f t="shared" si="1127"/>
        <v>86.167900000000003</v>
      </c>
      <c r="P336" s="36">
        <f t="shared" si="1127"/>
        <v>84.730400000000003</v>
      </c>
      <c r="Q336" s="36">
        <f t="shared" si="1127"/>
        <v>83.191100000000006</v>
      </c>
      <c r="R336" s="36">
        <f t="shared" si="1127"/>
        <v>81.552300000000002</v>
      </c>
      <c r="S336" s="36">
        <f t="shared" si="1127"/>
        <v>79.818399999999997</v>
      </c>
      <c r="T336" s="36">
        <f t="shared" si="1127"/>
        <v>77.995999999999995</v>
      </c>
      <c r="U336" s="36">
        <f t="shared" si="1127"/>
        <v>76.093500000000006</v>
      </c>
      <c r="V336" s="36">
        <f t="shared" si="1127"/>
        <v>74.121899999999997</v>
      </c>
      <c r="W336" s="36">
        <f t="shared" si="1127"/>
        <v>72.093800000000002</v>
      </c>
      <c r="X336" s="36">
        <f t="shared" si="1127"/>
        <v>70.023600000000002</v>
      </c>
      <c r="Y336" s="36">
        <f t="shared" si="1127"/>
        <v>67.926900000000003</v>
      </c>
      <c r="Z336" s="36">
        <f t="shared" si="1127"/>
        <v>65.820099999999996</v>
      </c>
      <c r="AA336" s="36">
        <f t="shared" si="1127"/>
        <v>0</v>
      </c>
    </row>
    <row r="337" spans="2:49">
      <c r="C337" s="275" t="s">
        <v>398</v>
      </c>
      <c r="D337" s="276">
        <f ca="1">RAND()*100</f>
        <v>46.265674463283645</v>
      </c>
      <c r="E337" s="276">
        <f t="shared" ref="E337:AA337" ca="1" si="1128">RAND()*100</f>
        <v>1.4810623335708373</v>
      </c>
      <c r="F337" s="276">
        <f t="shared" ca="1" si="1128"/>
        <v>66.27698369202713</v>
      </c>
      <c r="G337" s="276">
        <f t="shared" ca="1" si="1128"/>
        <v>68.235801789791523</v>
      </c>
      <c r="H337" s="276">
        <f t="shared" ca="1" si="1128"/>
        <v>32.376709460398324</v>
      </c>
      <c r="I337" s="276">
        <f t="shared" ca="1" si="1128"/>
        <v>48.66656145698046</v>
      </c>
      <c r="J337" s="276">
        <f t="shared" ca="1" si="1128"/>
        <v>90.613763189459831</v>
      </c>
      <c r="K337" s="276">
        <f t="shared" ca="1" si="1128"/>
        <v>39.474688887496946</v>
      </c>
      <c r="L337" s="276">
        <f t="shared" ca="1" si="1128"/>
        <v>23.72629800361381</v>
      </c>
      <c r="M337" s="276">
        <f t="shared" ca="1" si="1128"/>
        <v>47.462640769463505</v>
      </c>
      <c r="N337" s="276">
        <f t="shared" ca="1" si="1128"/>
        <v>8.9409302356171274</v>
      </c>
      <c r="O337" s="276">
        <f t="shared" ca="1" si="1128"/>
        <v>98.077998338834789</v>
      </c>
      <c r="P337" s="276">
        <f t="shared" ca="1" si="1128"/>
        <v>97.465990166906138</v>
      </c>
      <c r="Q337" s="276">
        <f t="shared" ca="1" si="1128"/>
        <v>44.567136273141273</v>
      </c>
      <c r="R337" s="276">
        <f t="shared" ca="1" si="1128"/>
        <v>52.513987938269779</v>
      </c>
      <c r="S337" s="276">
        <f t="shared" ca="1" si="1128"/>
        <v>23.466266015754854</v>
      </c>
      <c r="T337" s="276">
        <f t="shared" ca="1" si="1128"/>
        <v>56.462432671279373</v>
      </c>
      <c r="U337" s="276">
        <f t="shared" ca="1" si="1128"/>
        <v>81.854090367327842</v>
      </c>
      <c r="V337" s="276">
        <f t="shared" ca="1" si="1128"/>
        <v>40.694338152381647</v>
      </c>
      <c r="W337" s="276">
        <f t="shared" ca="1" si="1128"/>
        <v>46.00349667449597</v>
      </c>
      <c r="X337" s="276">
        <f t="shared" ca="1" si="1128"/>
        <v>35.28670097224532</v>
      </c>
      <c r="Y337" s="276">
        <f t="shared" ca="1" si="1128"/>
        <v>69.299277964871209</v>
      </c>
      <c r="Z337" s="276">
        <f t="shared" ca="1" si="1128"/>
        <v>67.795476396882918</v>
      </c>
      <c r="AA337" s="276">
        <f t="shared" ca="1" si="1128"/>
        <v>1.7241204776378249</v>
      </c>
    </row>
    <row r="338" spans="2:49">
      <c r="D338" t="str">
        <f ca="1">IF(OR(C338="RIP",C338="***"),"***",IF((D337-D336)&gt;0,"RIP","ALIVE"))</f>
        <v>ALIVE</v>
      </c>
      <c r="E338" t="str">
        <f t="shared" ref="E338" ca="1" si="1129">IF(OR(D338="RIP",D338="***"),"***",IF((E337-E336)&gt;0,"RIP","ALIVE"))</f>
        <v>ALIVE</v>
      </c>
      <c r="F338" t="str">
        <f t="shared" ref="F338" ca="1" si="1130">IF(OR(E338="RIP",E338="***"),"***",IF((F337-F336)&gt;0,"RIP","ALIVE"))</f>
        <v>ALIVE</v>
      </c>
      <c r="G338" t="str">
        <f t="shared" ref="G338" ca="1" si="1131">IF(OR(F338="RIP",F338="***"),"***",IF((G337-G336)&gt;0,"RIP","ALIVE"))</f>
        <v>ALIVE</v>
      </c>
      <c r="H338" t="str">
        <f t="shared" ref="H338" ca="1" si="1132">IF(OR(G338="RIP",G338="***"),"***",IF((H337-H336)&gt;0,"RIP","ALIVE"))</f>
        <v>ALIVE</v>
      </c>
      <c r="I338" t="str">
        <f t="shared" ref="I338" ca="1" si="1133">IF(OR(H338="RIP",H338="***"),"***",IF((I337-I336)&gt;0,"RIP","ALIVE"))</f>
        <v>ALIVE</v>
      </c>
      <c r="J338" t="str">
        <f t="shared" ref="J338" ca="1" si="1134">IF(OR(I338="RIP",I338="***"),"***",IF((J337-J336)&gt;0,"RIP","ALIVE"))</f>
        <v>ALIVE</v>
      </c>
      <c r="K338" t="str">
        <f t="shared" ref="K338" ca="1" si="1135">IF(OR(J338="RIP",J338="***"),"***",IF((K337-K336)&gt;0,"RIP","ALIVE"))</f>
        <v>ALIVE</v>
      </c>
      <c r="L338" t="str">
        <f t="shared" ref="L338" ca="1" si="1136">IF(OR(K338="RIP",K338="***"),"***",IF((L337-L336)&gt;0,"RIP","ALIVE"))</f>
        <v>ALIVE</v>
      </c>
      <c r="M338" t="str">
        <f t="shared" ref="M338" ca="1" si="1137">IF(OR(L338="RIP",L338="***"),"***",IF((M337-M336)&gt;0,"RIP","ALIVE"))</f>
        <v>ALIVE</v>
      </c>
      <c r="N338" t="str">
        <f t="shared" ref="N338" ca="1" si="1138">IF(OR(M338="RIP",M338="***"),"***",IF((N337-N336)&gt;0,"RIP","ALIVE"))</f>
        <v>ALIVE</v>
      </c>
      <c r="O338" t="str">
        <f t="shared" ref="O338" ca="1" si="1139">IF(OR(N338="RIP",N338="***"),"***",IF((O337-O336)&gt;0,"RIP","ALIVE"))</f>
        <v>RIP</v>
      </c>
      <c r="P338" t="str">
        <f t="shared" ref="P338" ca="1" si="1140">IF(OR(O338="RIP",O338="***"),"***",IF((P337-P336)&gt;0,"RIP","ALIVE"))</f>
        <v>***</v>
      </c>
      <c r="Q338" t="str">
        <f t="shared" ref="Q338" ca="1" si="1141">IF(OR(P338="RIP",P338="***"),"***",IF((Q337-Q336)&gt;0,"RIP","ALIVE"))</f>
        <v>***</v>
      </c>
      <c r="R338" t="str">
        <f t="shared" ref="R338" ca="1" si="1142">IF(OR(Q338="RIP",Q338="***"),"***",IF((R337-R336)&gt;0,"RIP","ALIVE"))</f>
        <v>***</v>
      </c>
      <c r="S338" t="str">
        <f t="shared" ref="S338" ca="1" si="1143">IF(OR(R338="RIP",R338="***"),"***",IF((S337-S336)&gt;0,"RIP","ALIVE"))</f>
        <v>***</v>
      </c>
      <c r="T338" t="str">
        <f t="shared" ref="T338" ca="1" si="1144">IF(OR(S338="RIP",S338="***"),"***",IF((T337-T336)&gt;0,"RIP","ALIVE"))</f>
        <v>***</v>
      </c>
      <c r="U338" t="str">
        <f t="shared" ref="U338" ca="1" si="1145">IF(OR(T338="RIP",T338="***"),"***",IF((U337-U336)&gt;0,"RIP","ALIVE"))</f>
        <v>***</v>
      </c>
      <c r="V338" t="str">
        <f t="shared" ref="V338" ca="1" si="1146">IF(OR(U338="RIP",U338="***"),"***",IF((V337-V336)&gt;0,"RIP","ALIVE"))</f>
        <v>***</v>
      </c>
      <c r="W338" t="str">
        <f t="shared" ref="W338" ca="1" si="1147">IF(OR(V338="RIP",V338="***"),"***",IF((W337-W336)&gt;0,"RIP","ALIVE"))</f>
        <v>***</v>
      </c>
      <c r="X338" t="str">
        <f t="shared" ref="X338" ca="1" si="1148">IF(OR(W338="RIP",W338="***"),"***",IF((X337-X336)&gt;0,"RIP","ALIVE"))</f>
        <v>***</v>
      </c>
      <c r="Y338" t="str">
        <f t="shared" ref="Y338" ca="1" si="1149">IF(OR(X338="RIP",X338="***"),"***",IF((Y337-Y336)&gt;0,"RIP","ALIVE"))</f>
        <v>***</v>
      </c>
      <c r="Z338" t="str">
        <f t="shared" ref="Z338" ca="1" si="1150">IF(OR(Y338="RIP",Y338="***"),"***",IF((Z337-Z336)&gt;0,"RIP","ALIVE"))</f>
        <v>***</v>
      </c>
      <c r="AA338" t="str">
        <f t="shared" ref="AA338" ca="1" si="1151">IF(OR(Z338="RIP",Z338="***"),"***",IF((AA337-AA336)&gt;0,"RIP","ALIVE"))</f>
        <v>***</v>
      </c>
      <c r="AB338" t="str">
        <f t="shared" ref="AB338" ca="1" si="1152">IF(OR(AA338="RIP",AA338="***"),"***",IF((AB337-AB336)&gt;0,"RIP","ALIVE"))</f>
        <v>***</v>
      </c>
      <c r="AC338" t="str">
        <f t="shared" ref="AC338" ca="1" si="1153">IF(OR(AB338="RIP",AB338="***"),"***",IF((AC337-AC336)&gt;0,"RIP","ALIVE"))</f>
        <v>***</v>
      </c>
      <c r="AD338" t="str">
        <f t="shared" ref="AD338" ca="1" si="1154">IF(OR(AC338="RIP",AC338="***"),"***",IF((AD337-AD336)&gt;0,"RIP","ALIVE"))</f>
        <v>***</v>
      </c>
      <c r="AE338" t="str">
        <f t="shared" ref="AE338" ca="1" si="1155">IF(OR(AD338="RIP",AD338="***"),"***",IF((AE337-AE336)&gt;0,"RIP","ALIVE"))</f>
        <v>***</v>
      </c>
      <c r="AF338" t="str">
        <f t="shared" ref="AF338" ca="1" si="1156">IF(OR(AE338="RIP",AE338="***"),"***",IF((AF337-AF336)&gt;0,"RIP","ALIVE"))</f>
        <v>***</v>
      </c>
      <c r="AG338" t="str">
        <f t="shared" ref="AG338" ca="1" si="1157">IF(OR(AF338="RIP",AF338="***"),"***",IF((AG337-AG336)&gt;0,"RIP","ALIVE"))</f>
        <v>***</v>
      </c>
      <c r="AH338" t="str">
        <f t="shared" ref="AH338" ca="1" si="1158">IF(OR(AG338="RIP",AG338="***"),"***",IF((AH337-AH336)&gt;0,"RIP","ALIVE"))</f>
        <v>***</v>
      </c>
      <c r="AI338" t="str">
        <f t="shared" ref="AI338" ca="1" si="1159">IF(OR(AH338="RIP",AH338="***"),"***",IF((AI337-AI336)&gt;0,"RIP","ALIVE"))</f>
        <v>***</v>
      </c>
      <c r="AJ338" t="str">
        <f t="shared" ref="AJ338" ca="1" si="1160">IF(OR(AI338="RIP",AI338="***"),"***",IF((AJ337-AJ336)&gt;0,"RIP","ALIVE"))</f>
        <v>***</v>
      </c>
      <c r="AK338" t="str">
        <f t="shared" ref="AK338" ca="1" si="1161">IF(OR(AJ338="RIP",AJ338="***"),"***",IF((AK337-AK336)&gt;0,"RIP","ALIVE"))</f>
        <v>***</v>
      </c>
      <c r="AL338" t="str">
        <f t="shared" ref="AL338" ca="1" si="1162">IF(OR(AK338="RIP",AK338="***"),"***",IF((AL337-AL336)&gt;0,"RIP","ALIVE"))</f>
        <v>***</v>
      </c>
      <c r="AM338" t="str">
        <f t="shared" ref="AM338" ca="1" si="1163">IF(OR(AL338="RIP",AL338="***"),"***",IF((AM337-AM336)&gt;0,"RIP","ALIVE"))</f>
        <v>***</v>
      </c>
      <c r="AN338" t="str">
        <f t="shared" ref="AN338" ca="1" si="1164">IF(OR(AM338="RIP",AM338="***"),"***",IF((AN337-AN336)&gt;0,"RIP","ALIVE"))</f>
        <v>***</v>
      </c>
      <c r="AO338" t="str">
        <f t="shared" ref="AO338" ca="1" si="1165">IF(OR(AN338="RIP",AN338="***"),"***",IF((AO337-AO336)&gt;0,"RIP","ALIVE"))</f>
        <v>***</v>
      </c>
      <c r="AP338" t="str">
        <f t="shared" ref="AP338" ca="1" si="1166">IF(OR(AO338="RIP",AO338="***"),"***",IF((AP337-AP336)&gt;0,"RIP","ALIVE"))</f>
        <v>***</v>
      </c>
      <c r="AQ338" t="str">
        <f t="shared" ref="AQ338" ca="1" si="1167">IF(OR(AP338="RIP",AP338="***"),"***",IF((AQ337-AQ336)&gt;0,"RIP","ALIVE"))</f>
        <v>***</v>
      </c>
      <c r="AR338" t="str">
        <f t="shared" ref="AR338" ca="1" si="1168">IF(OR(AQ338="RIP",AQ338="***"),"***",IF((AR337-AR336)&gt;0,"RIP","ALIVE"))</f>
        <v>***</v>
      </c>
      <c r="AS338" t="str">
        <f t="shared" ref="AS338" ca="1" si="1169">IF(OR(AR338="RIP",AR338="***"),"***",IF((AS337-AS336)&gt;0,"RIP","ALIVE"))</f>
        <v>***</v>
      </c>
      <c r="AT338" t="str">
        <f t="shared" ref="AT338" ca="1" si="1170">IF(OR(AS338="RIP",AS338="***"),"***",IF((AT337-AT336)&gt;0,"RIP","ALIVE"))</f>
        <v>***</v>
      </c>
      <c r="AU338" t="str">
        <f t="shared" ref="AU338" ca="1" si="1171">IF(OR(AT338="RIP",AT338="***"),"***",IF((AU337-AU336)&gt;0,"RIP","ALIVE"))</f>
        <v>***</v>
      </c>
      <c r="AV338" t="str">
        <f t="shared" ref="AV338" ca="1" si="1172">IF(OR(AU338="RIP",AU338="***"),"***",IF((AV337-AV336)&gt;0,"RIP","ALIVE"))</f>
        <v>***</v>
      </c>
      <c r="AW338" t="str">
        <f t="shared" ref="AW338" ca="1" si="1173">IF(OR(AV338="RIP",AV338="***"),"***",IF((AW337-AW336)&gt;0,"RIP","ALIVE"))</f>
        <v>***</v>
      </c>
    </row>
    <row r="341" spans="2:49">
      <c r="B341">
        <v>78</v>
      </c>
      <c r="C341" t="s">
        <v>396</v>
      </c>
      <c r="D341" s="75">
        <f ca="1">COUNTIF(D347:AW347,"ALIVE")</f>
        <v>10</v>
      </c>
    </row>
    <row r="342" spans="2:49">
      <c r="C342" s="75" t="s">
        <v>349</v>
      </c>
      <c r="D342" s="273">
        <v>78</v>
      </c>
      <c r="E342" s="201">
        <f>D342+1</f>
        <v>79</v>
      </c>
      <c r="F342" s="201">
        <f t="shared" ref="F342:P342" si="1174">E342+1</f>
        <v>80</v>
      </c>
      <c r="G342" s="201">
        <f t="shared" si="1174"/>
        <v>81</v>
      </c>
      <c r="H342" s="201">
        <f t="shared" si="1174"/>
        <v>82</v>
      </c>
      <c r="I342" s="201">
        <f t="shared" si="1174"/>
        <v>83</v>
      </c>
      <c r="J342" s="201">
        <f t="shared" si="1174"/>
        <v>84</v>
      </c>
      <c r="K342" s="201">
        <f t="shared" si="1174"/>
        <v>85</v>
      </c>
      <c r="L342" s="201">
        <f t="shared" si="1174"/>
        <v>86</v>
      </c>
      <c r="M342" s="201">
        <f t="shared" si="1174"/>
        <v>87</v>
      </c>
      <c r="N342" s="201">
        <f t="shared" si="1174"/>
        <v>88</v>
      </c>
      <c r="O342" s="201">
        <f t="shared" si="1174"/>
        <v>89</v>
      </c>
      <c r="P342" s="201">
        <f t="shared" si="1174"/>
        <v>90</v>
      </c>
      <c r="Q342" s="201">
        <f>P342+1</f>
        <v>91</v>
      </c>
      <c r="R342" s="201">
        <f t="shared" ref="R342:Y342" si="1175">Q342+1</f>
        <v>92</v>
      </c>
      <c r="S342" s="201">
        <f t="shared" si="1175"/>
        <v>93</v>
      </c>
      <c r="T342" s="201">
        <f t="shared" si="1175"/>
        <v>94</v>
      </c>
      <c r="U342" s="201">
        <f t="shared" si="1175"/>
        <v>95</v>
      </c>
      <c r="V342" s="201">
        <f t="shared" si="1175"/>
        <v>96</v>
      </c>
      <c r="W342" s="201">
        <f t="shared" si="1175"/>
        <v>97</v>
      </c>
      <c r="X342" s="201">
        <f t="shared" si="1175"/>
        <v>98</v>
      </c>
      <c r="Y342" s="201">
        <f t="shared" si="1175"/>
        <v>99</v>
      </c>
      <c r="Z342" s="201">
        <f>Y342+1</f>
        <v>100</v>
      </c>
    </row>
    <row r="343" spans="2:49">
      <c r="D343" s="274">
        <v>4.9437000000000002E-2</v>
      </c>
      <c r="E343" s="274">
        <v>5.4566999999999997E-2</v>
      </c>
      <c r="F343" s="274">
        <v>6.0365000000000002E-2</v>
      </c>
      <c r="G343" s="274">
        <v>6.6623000000000002E-2</v>
      </c>
      <c r="H343" s="274">
        <v>7.3633000000000004E-2</v>
      </c>
      <c r="I343" s="274">
        <v>8.1420999999999993E-2</v>
      </c>
      <c r="J343" s="274">
        <v>9.0897000000000006E-2</v>
      </c>
      <c r="K343" s="274">
        <v>0.101288</v>
      </c>
      <c r="L343" s="274">
        <v>0.112634</v>
      </c>
      <c r="M343" s="274">
        <v>0.124971</v>
      </c>
      <c r="N343" s="274">
        <v>0.138321</v>
      </c>
      <c r="O343" s="274">
        <v>0.152696</v>
      </c>
      <c r="P343" s="274">
        <v>0.16808899999999999</v>
      </c>
      <c r="Q343" s="274">
        <v>0.184477</v>
      </c>
      <c r="R343" s="274">
        <v>0.201816</v>
      </c>
      <c r="S343" s="274">
        <v>0.22004000000000001</v>
      </c>
      <c r="T343" s="274">
        <v>0.239065</v>
      </c>
      <c r="U343" s="274">
        <v>0.25878099999999998</v>
      </c>
      <c r="V343" s="274">
        <v>0.27906199999999998</v>
      </c>
      <c r="W343" s="274">
        <v>0.29976399999999997</v>
      </c>
      <c r="X343" s="274">
        <v>0.32073099999999999</v>
      </c>
      <c r="Y343" s="274">
        <v>0.34179900000000002</v>
      </c>
      <c r="Z343" s="274">
        <v>1</v>
      </c>
    </row>
    <row r="344" spans="2:49">
      <c r="C344" t="s">
        <v>397</v>
      </c>
      <c r="D344" s="36">
        <f>D343*100</f>
        <v>4.9436999999999998</v>
      </c>
      <c r="E344" s="36">
        <f t="shared" ref="E344:Z344" si="1176">E343*100</f>
        <v>5.4566999999999997</v>
      </c>
      <c r="F344" s="36">
        <f t="shared" si="1176"/>
        <v>6.0365000000000002</v>
      </c>
      <c r="G344" s="36">
        <f t="shared" si="1176"/>
        <v>6.6623000000000001</v>
      </c>
      <c r="H344" s="36">
        <f t="shared" si="1176"/>
        <v>7.3633000000000006</v>
      </c>
      <c r="I344" s="36">
        <f t="shared" si="1176"/>
        <v>8.1420999999999992</v>
      </c>
      <c r="J344" s="36">
        <f t="shared" si="1176"/>
        <v>9.0897000000000006</v>
      </c>
      <c r="K344" s="36">
        <f t="shared" si="1176"/>
        <v>10.1288</v>
      </c>
      <c r="L344" s="36">
        <f t="shared" si="1176"/>
        <v>11.263399999999999</v>
      </c>
      <c r="M344" s="36">
        <f t="shared" si="1176"/>
        <v>12.4971</v>
      </c>
      <c r="N344" s="36">
        <f t="shared" si="1176"/>
        <v>13.832100000000001</v>
      </c>
      <c r="O344" s="36">
        <f t="shared" si="1176"/>
        <v>15.269600000000001</v>
      </c>
      <c r="P344" s="36">
        <f t="shared" si="1176"/>
        <v>16.808899999999998</v>
      </c>
      <c r="Q344" s="36">
        <f t="shared" si="1176"/>
        <v>18.447700000000001</v>
      </c>
      <c r="R344" s="36">
        <f t="shared" si="1176"/>
        <v>20.1816</v>
      </c>
      <c r="S344" s="36">
        <f t="shared" si="1176"/>
        <v>22.004000000000001</v>
      </c>
      <c r="T344" s="36">
        <f t="shared" si="1176"/>
        <v>23.906500000000001</v>
      </c>
      <c r="U344" s="36">
        <f t="shared" si="1176"/>
        <v>25.8781</v>
      </c>
      <c r="V344" s="36">
        <f t="shared" si="1176"/>
        <v>27.906199999999998</v>
      </c>
      <c r="W344" s="36">
        <f t="shared" si="1176"/>
        <v>29.976399999999998</v>
      </c>
      <c r="X344" s="36">
        <f t="shared" si="1176"/>
        <v>32.073099999999997</v>
      </c>
      <c r="Y344" s="36">
        <f t="shared" si="1176"/>
        <v>34.179900000000004</v>
      </c>
      <c r="Z344" s="36">
        <f t="shared" si="1176"/>
        <v>100</v>
      </c>
    </row>
    <row r="345" spans="2:49">
      <c r="D345" s="36">
        <f>100-D344</f>
        <v>95.056299999999993</v>
      </c>
      <c r="E345" s="36">
        <f t="shared" ref="E345:Z345" si="1177">100-E344</f>
        <v>94.543300000000002</v>
      </c>
      <c r="F345" s="36">
        <f t="shared" si="1177"/>
        <v>93.963499999999996</v>
      </c>
      <c r="G345" s="36">
        <f t="shared" si="1177"/>
        <v>93.337699999999998</v>
      </c>
      <c r="H345" s="36">
        <f t="shared" si="1177"/>
        <v>92.636700000000005</v>
      </c>
      <c r="I345" s="36">
        <f t="shared" si="1177"/>
        <v>91.857900000000001</v>
      </c>
      <c r="J345" s="36">
        <f t="shared" si="1177"/>
        <v>90.910300000000007</v>
      </c>
      <c r="K345" s="36">
        <f t="shared" si="1177"/>
        <v>89.871200000000002</v>
      </c>
      <c r="L345" s="36">
        <f t="shared" si="1177"/>
        <v>88.736599999999996</v>
      </c>
      <c r="M345" s="36">
        <f t="shared" si="1177"/>
        <v>87.502899999999997</v>
      </c>
      <c r="N345" s="36">
        <f t="shared" si="1177"/>
        <v>86.167900000000003</v>
      </c>
      <c r="O345" s="36">
        <f t="shared" si="1177"/>
        <v>84.730400000000003</v>
      </c>
      <c r="P345" s="36">
        <f t="shared" si="1177"/>
        <v>83.191100000000006</v>
      </c>
      <c r="Q345" s="36">
        <f t="shared" si="1177"/>
        <v>81.552300000000002</v>
      </c>
      <c r="R345" s="36">
        <f t="shared" si="1177"/>
        <v>79.818399999999997</v>
      </c>
      <c r="S345" s="36">
        <f t="shared" si="1177"/>
        <v>77.995999999999995</v>
      </c>
      <c r="T345" s="36">
        <f t="shared" si="1177"/>
        <v>76.093500000000006</v>
      </c>
      <c r="U345" s="36">
        <f t="shared" si="1177"/>
        <v>74.121899999999997</v>
      </c>
      <c r="V345" s="36">
        <f t="shared" si="1177"/>
        <v>72.093800000000002</v>
      </c>
      <c r="W345" s="36">
        <f t="shared" si="1177"/>
        <v>70.023600000000002</v>
      </c>
      <c r="X345" s="36">
        <f t="shared" si="1177"/>
        <v>67.926900000000003</v>
      </c>
      <c r="Y345" s="36">
        <f t="shared" si="1177"/>
        <v>65.820099999999996</v>
      </c>
      <c r="Z345" s="36">
        <f t="shared" si="1177"/>
        <v>0</v>
      </c>
    </row>
    <row r="346" spans="2:49">
      <c r="C346" s="275" t="s">
        <v>398</v>
      </c>
      <c r="D346" s="276">
        <f ca="1">RAND()*100</f>
        <v>41.986494146546939</v>
      </c>
      <c r="E346" s="276">
        <f t="shared" ref="E346:Z346" ca="1" si="1178">RAND()*100</f>
        <v>79.607435950027806</v>
      </c>
      <c r="F346" s="276">
        <f t="shared" ca="1" si="1178"/>
        <v>55.125701138213735</v>
      </c>
      <c r="G346" s="276">
        <f t="shared" ca="1" si="1178"/>
        <v>66.386706643333753</v>
      </c>
      <c r="H346" s="276">
        <f t="shared" ca="1" si="1178"/>
        <v>13.622690027919504</v>
      </c>
      <c r="I346" s="276">
        <f t="shared" ca="1" si="1178"/>
        <v>89.094274819292679</v>
      </c>
      <c r="J346" s="276">
        <f t="shared" ca="1" si="1178"/>
        <v>27.318392109458344</v>
      </c>
      <c r="K346" s="276">
        <f t="shared" ca="1" si="1178"/>
        <v>30.6074910466963</v>
      </c>
      <c r="L346" s="276">
        <f t="shared" ca="1" si="1178"/>
        <v>13.601303537435072</v>
      </c>
      <c r="M346" s="276">
        <f t="shared" ca="1" si="1178"/>
        <v>72.10052547505731</v>
      </c>
      <c r="N346" s="276">
        <f t="shared" ca="1" si="1178"/>
        <v>90.325396180671305</v>
      </c>
      <c r="O346" s="276">
        <f t="shared" ca="1" si="1178"/>
        <v>99.115513123979866</v>
      </c>
      <c r="P346" s="276">
        <f t="shared" ca="1" si="1178"/>
        <v>69.60742872694216</v>
      </c>
      <c r="Q346" s="276">
        <f t="shared" ca="1" si="1178"/>
        <v>31.033902312293804</v>
      </c>
      <c r="R346" s="276">
        <f t="shared" ca="1" si="1178"/>
        <v>6.2485680216856743</v>
      </c>
      <c r="S346" s="276">
        <f t="shared" ca="1" si="1178"/>
        <v>52.565011741396518</v>
      </c>
      <c r="T346" s="276">
        <f t="shared" ca="1" si="1178"/>
        <v>98.89023446666873</v>
      </c>
      <c r="U346" s="276">
        <f t="shared" ca="1" si="1178"/>
        <v>38.179672063264249</v>
      </c>
      <c r="V346" s="276">
        <f t="shared" ca="1" si="1178"/>
        <v>36.8314868943012</v>
      </c>
      <c r="W346" s="276">
        <f t="shared" ca="1" si="1178"/>
        <v>92.606250681066186</v>
      </c>
      <c r="X346" s="276">
        <f t="shared" ca="1" si="1178"/>
        <v>97.254713457265481</v>
      </c>
      <c r="Y346" s="276">
        <f t="shared" ca="1" si="1178"/>
        <v>67.551626115783165</v>
      </c>
      <c r="Z346" s="276">
        <f t="shared" ca="1" si="1178"/>
        <v>90.224678795601847</v>
      </c>
    </row>
    <row r="347" spans="2:49">
      <c r="D347" t="str">
        <f ca="1">IF(OR(C347="RIP",C347="***"),"***",IF((D346-D345)&gt;0,"RIP","ALIVE"))</f>
        <v>ALIVE</v>
      </c>
      <c r="E347" t="str">
        <f t="shared" ref="E347" ca="1" si="1179">IF(OR(D347="RIP",D347="***"),"***",IF((E346-E345)&gt;0,"RIP","ALIVE"))</f>
        <v>ALIVE</v>
      </c>
      <c r="F347" t="str">
        <f t="shared" ref="F347" ca="1" si="1180">IF(OR(E347="RIP",E347="***"),"***",IF((F346-F345)&gt;0,"RIP","ALIVE"))</f>
        <v>ALIVE</v>
      </c>
      <c r="G347" t="str">
        <f t="shared" ref="G347" ca="1" si="1181">IF(OR(F347="RIP",F347="***"),"***",IF((G346-G345)&gt;0,"RIP","ALIVE"))</f>
        <v>ALIVE</v>
      </c>
      <c r="H347" t="str">
        <f t="shared" ref="H347" ca="1" si="1182">IF(OR(G347="RIP",G347="***"),"***",IF((H346-H345)&gt;0,"RIP","ALIVE"))</f>
        <v>ALIVE</v>
      </c>
      <c r="I347" t="str">
        <f t="shared" ref="I347" ca="1" si="1183">IF(OR(H347="RIP",H347="***"),"***",IF((I346-I345)&gt;0,"RIP","ALIVE"))</f>
        <v>ALIVE</v>
      </c>
      <c r="J347" t="str">
        <f t="shared" ref="J347" ca="1" si="1184">IF(OR(I347="RIP",I347="***"),"***",IF((J346-J345)&gt;0,"RIP","ALIVE"))</f>
        <v>ALIVE</v>
      </c>
      <c r="K347" t="str">
        <f t="shared" ref="K347" ca="1" si="1185">IF(OR(J347="RIP",J347="***"),"***",IF((K346-K345)&gt;0,"RIP","ALIVE"))</f>
        <v>ALIVE</v>
      </c>
      <c r="L347" t="str">
        <f t="shared" ref="L347" ca="1" si="1186">IF(OR(K347="RIP",K347="***"),"***",IF((L346-L345)&gt;0,"RIP","ALIVE"))</f>
        <v>ALIVE</v>
      </c>
      <c r="M347" t="str">
        <f t="shared" ref="M347" ca="1" si="1187">IF(OR(L347="RIP",L347="***"),"***",IF((M346-M345)&gt;0,"RIP","ALIVE"))</f>
        <v>ALIVE</v>
      </c>
      <c r="N347" t="str">
        <f t="shared" ref="N347" ca="1" si="1188">IF(OR(M347="RIP",M347="***"),"***",IF((N346-N345)&gt;0,"RIP","ALIVE"))</f>
        <v>RIP</v>
      </c>
      <c r="O347" t="str">
        <f t="shared" ref="O347" ca="1" si="1189">IF(OR(N347="RIP",N347="***"),"***",IF((O346-O345)&gt;0,"RIP","ALIVE"))</f>
        <v>***</v>
      </c>
      <c r="P347" t="str">
        <f t="shared" ref="P347" ca="1" si="1190">IF(OR(O347="RIP",O347="***"),"***",IF((P346-P345)&gt;0,"RIP","ALIVE"))</f>
        <v>***</v>
      </c>
      <c r="Q347" t="str">
        <f t="shared" ref="Q347" ca="1" si="1191">IF(OR(P347="RIP",P347="***"),"***",IF((Q346-Q345)&gt;0,"RIP","ALIVE"))</f>
        <v>***</v>
      </c>
      <c r="R347" t="str">
        <f t="shared" ref="R347" ca="1" si="1192">IF(OR(Q347="RIP",Q347="***"),"***",IF((R346-R345)&gt;0,"RIP","ALIVE"))</f>
        <v>***</v>
      </c>
      <c r="S347" t="str">
        <f t="shared" ref="S347" ca="1" si="1193">IF(OR(R347="RIP",R347="***"),"***",IF((S346-S345)&gt;0,"RIP","ALIVE"))</f>
        <v>***</v>
      </c>
      <c r="T347" t="str">
        <f t="shared" ref="T347" ca="1" si="1194">IF(OR(S347="RIP",S347="***"),"***",IF((T346-T345)&gt;0,"RIP","ALIVE"))</f>
        <v>***</v>
      </c>
      <c r="U347" t="str">
        <f t="shared" ref="U347" ca="1" si="1195">IF(OR(T347="RIP",T347="***"),"***",IF((U346-U345)&gt;0,"RIP","ALIVE"))</f>
        <v>***</v>
      </c>
      <c r="V347" t="str">
        <f t="shared" ref="V347" ca="1" si="1196">IF(OR(U347="RIP",U347="***"),"***",IF((V346-V345)&gt;0,"RIP","ALIVE"))</f>
        <v>***</v>
      </c>
      <c r="W347" t="str">
        <f t="shared" ref="W347" ca="1" si="1197">IF(OR(V347="RIP",V347="***"),"***",IF((W346-W345)&gt;0,"RIP","ALIVE"))</f>
        <v>***</v>
      </c>
      <c r="X347" t="str">
        <f t="shared" ref="X347" ca="1" si="1198">IF(OR(W347="RIP",W347="***"),"***",IF((X346-X345)&gt;0,"RIP","ALIVE"))</f>
        <v>***</v>
      </c>
      <c r="Y347" t="str">
        <f t="shared" ref="Y347" ca="1" si="1199">IF(OR(X347="RIP",X347="***"),"***",IF((Y346-Y345)&gt;0,"RIP","ALIVE"))</f>
        <v>***</v>
      </c>
      <c r="Z347" t="str">
        <f t="shared" ref="Z347" ca="1" si="1200">IF(OR(Y347="RIP",Y347="***"),"***",IF((Z346-Z345)&gt;0,"RIP","ALIVE"))</f>
        <v>***</v>
      </c>
      <c r="AA347" t="str">
        <f t="shared" ref="AA347" ca="1" si="1201">IF(OR(Z347="RIP",Z347="***"),"***",IF((AA346-AA345)&gt;0,"RIP","ALIVE"))</f>
        <v>***</v>
      </c>
      <c r="AB347" t="str">
        <f t="shared" ref="AB347" ca="1" si="1202">IF(OR(AA347="RIP",AA347="***"),"***",IF((AB346-AB345)&gt;0,"RIP","ALIVE"))</f>
        <v>***</v>
      </c>
      <c r="AC347" t="str">
        <f t="shared" ref="AC347" ca="1" si="1203">IF(OR(AB347="RIP",AB347="***"),"***",IF((AC346-AC345)&gt;0,"RIP","ALIVE"))</f>
        <v>***</v>
      </c>
      <c r="AD347" t="str">
        <f t="shared" ref="AD347" ca="1" si="1204">IF(OR(AC347="RIP",AC347="***"),"***",IF((AD346-AD345)&gt;0,"RIP","ALIVE"))</f>
        <v>***</v>
      </c>
      <c r="AE347" t="str">
        <f t="shared" ref="AE347" ca="1" si="1205">IF(OR(AD347="RIP",AD347="***"),"***",IF((AE346-AE345)&gt;0,"RIP","ALIVE"))</f>
        <v>***</v>
      </c>
      <c r="AF347" t="str">
        <f t="shared" ref="AF347" ca="1" si="1206">IF(OR(AE347="RIP",AE347="***"),"***",IF((AF346-AF345)&gt;0,"RIP","ALIVE"))</f>
        <v>***</v>
      </c>
      <c r="AG347" t="str">
        <f t="shared" ref="AG347" ca="1" si="1207">IF(OR(AF347="RIP",AF347="***"),"***",IF((AG346-AG345)&gt;0,"RIP","ALIVE"))</f>
        <v>***</v>
      </c>
      <c r="AH347" t="str">
        <f t="shared" ref="AH347" ca="1" si="1208">IF(OR(AG347="RIP",AG347="***"),"***",IF((AH346-AH345)&gt;0,"RIP","ALIVE"))</f>
        <v>***</v>
      </c>
      <c r="AI347" t="str">
        <f t="shared" ref="AI347" ca="1" si="1209">IF(OR(AH347="RIP",AH347="***"),"***",IF((AI346-AI345)&gt;0,"RIP","ALIVE"))</f>
        <v>***</v>
      </c>
      <c r="AJ347" t="str">
        <f t="shared" ref="AJ347" ca="1" si="1210">IF(OR(AI347="RIP",AI347="***"),"***",IF((AJ346-AJ345)&gt;0,"RIP","ALIVE"))</f>
        <v>***</v>
      </c>
      <c r="AK347" t="str">
        <f t="shared" ref="AK347" ca="1" si="1211">IF(OR(AJ347="RIP",AJ347="***"),"***",IF((AK346-AK345)&gt;0,"RIP","ALIVE"))</f>
        <v>***</v>
      </c>
      <c r="AL347" t="str">
        <f t="shared" ref="AL347" ca="1" si="1212">IF(OR(AK347="RIP",AK347="***"),"***",IF((AL346-AL345)&gt;0,"RIP","ALIVE"))</f>
        <v>***</v>
      </c>
      <c r="AM347" t="str">
        <f t="shared" ref="AM347" ca="1" si="1213">IF(OR(AL347="RIP",AL347="***"),"***",IF((AM346-AM345)&gt;0,"RIP","ALIVE"))</f>
        <v>***</v>
      </c>
      <c r="AN347" t="str">
        <f t="shared" ref="AN347" ca="1" si="1214">IF(OR(AM347="RIP",AM347="***"),"***",IF((AN346-AN345)&gt;0,"RIP","ALIVE"))</f>
        <v>***</v>
      </c>
      <c r="AO347" t="str">
        <f t="shared" ref="AO347" ca="1" si="1215">IF(OR(AN347="RIP",AN347="***"),"***",IF((AO346-AO345)&gt;0,"RIP","ALIVE"))</f>
        <v>***</v>
      </c>
      <c r="AP347" t="str">
        <f t="shared" ref="AP347" ca="1" si="1216">IF(OR(AO347="RIP",AO347="***"),"***",IF((AP346-AP345)&gt;0,"RIP","ALIVE"))</f>
        <v>***</v>
      </c>
      <c r="AQ347" t="str">
        <f t="shared" ref="AQ347" ca="1" si="1217">IF(OR(AP347="RIP",AP347="***"),"***",IF((AQ346-AQ345)&gt;0,"RIP","ALIVE"))</f>
        <v>***</v>
      </c>
      <c r="AR347" t="str">
        <f t="shared" ref="AR347" ca="1" si="1218">IF(OR(AQ347="RIP",AQ347="***"),"***",IF((AR346-AR345)&gt;0,"RIP","ALIVE"))</f>
        <v>***</v>
      </c>
      <c r="AS347" t="str">
        <f t="shared" ref="AS347" ca="1" si="1219">IF(OR(AR347="RIP",AR347="***"),"***",IF((AS346-AS345)&gt;0,"RIP","ALIVE"))</f>
        <v>***</v>
      </c>
      <c r="AT347" t="str">
        <f t="shared" ref="AT347" ca="1" si="1220">IF(OR(AS347="RIP",AS347="***"),"***",IF((AT346-AT345)&gt;0,"RIP","ALIVE"))</f>
        <v>***</v>
      </c>
      <c r="AU347" t="str">
        <f t="shared" ref="AU347" ca="1" si="1221">IF(OR(AT347="RIP",AT347="***"),"***",IF((AU346-AU345)&gt;0,"RIP","ALIVE"))</f>
        <v>***</v>
      </c>
      <c r="AV347" t="str">
        <f t="shared" ref="AV347" ca="1" si="1222">IF(OR(AU347="RIP",AU347="***"),"***",IF((AV346-AV345)&gt;0,"RIP","ALIVE"))</f>
        <v>***</v>
      </c>
      <c r="AW347" t="str">
        <f t="shared" ref="AW347" ca="1" si="1223">IF(OR(AV347="RIP",AV347="***"),"***",IF((AW346-AW345)&gt;0,"RIP","ALIVE"))</f>
        <v>***</v>
      </c>
    </row>
    <row r="350" spans="2:49">
      <c r="B350">
        <v>79</v>
      </c>
      <c r="C350" t="s">
        <v>396</v>
      </c>
      <c r="D350" s="75">
        <f ca="1">COUNTIF(D356:AW356,"ALIVE")</f>
        <v>16</v>
      </c>
    </row>
    <row r="351" spans="2:49">
      <c r="C351" s="75" t="s">
        <v>349</v>
      </c>
      <c r="D351" s="273">
        <v>79</v>
      </c>
      <c r="E351" s="201">
        <f>D351+1</f>
        <v>80</v>
      </c>
      <c r="F351" s="201">
        <f t="shared" ref="F351:P351" si="1224">E351+1</f>
        <v>81</v>
      </c>
      <c r="G351" s="201">
        <f t="shared" si="1224"/>
        <v>82</v>
      </c>
      <c r="H351" s="201">
        <f t="shared" si="1224"/>
        <v>83</v>
      </c>
      <c r="I351" s="201">
        <f t="shared" si="1224"/>
        <v>84</v>
      </c>
      <c r="J351" s="201">
        <f t="shared" si="1224"/>
        <v>85</v>
      </c>
      <c r="K351" s="201">
        <f t="shared" si="1224"/>
        <v>86</v>
      </c>
      <c r="L351" s="201">
        <f t="shared" si="1224"/>
        <v>87</v>
      </c>
      <c r="M351" s="201">
        <f t="shared" si="1224"/>
        <v>88</v>
      </c>
      <c r="N351" s="201">
        <f t="shared" si="1224"/>
        <v>89</v>
      </c>
      <c r="O351" s="201">
        <f t="shared" si="1224"/>
        <v>90</v>
      </c>
      <c r="P351" s="201">
        <f t="shared" si="1224"/>
        <v>91</v>
      </c>
      <c r="Q351" s="201">
        <f>P351+1</f>
        <v>92</v>
      </c>
      <c r="R351" s="201">
        <f t="shared" ref="R351:Y351" si="1225">Q351+1</f>
        <v>93</v>
      </c>
      <c r="S351" s="201">
        <f t="shared" si="1225"/>
        <v>94</v>
      </c>
      <c r="T351" s="201">
        <f t="shared" si="1225"/>
        <v>95</v>
      </c>
      <c r="U351" s="201">
        <f t="shared" si="1225"/>
        <v>96</v>
      </c>
      <c r="V351" s="201">
        <f t="shared" si="1225"/>
        <v>97</v>
      </c>
      <c r="W351" s="201">
        <f t="shared" si="1225"/>
        <v>98</v>
      </c>
      <c r="X351" s="201">
        <f t="shared" si="1225"/>
        <v>99</v>
      </c>
      <c r="Y351" s="201">
        <f t="shared" si="1225"/>
        <v>100</v>
      </c>
    </row>
    <row r="352" spans="2:49">
      <c r="D352" s="274">
        <v>5.4566999999999997E-2</v>
      </c>
      <c r="E352" s="274">
        <v>6.0365000000000002E-2</v>
      </c>
      <c r="F352" s="274">
        <v>6.6623000000000002E-2</v>
      </c>
      <c r="G352" s="274">
        <v>7.3633000000000004E-2</v>
      </c>
      <c r="H352" s="274">
        <v>8.1420999999999993E-2</v>
      </c>
      <c r="I352" s="274">
        <v>9.0897000000000006E-2</v>
      </c>
      <c r="J352" s="274">
        <v>0.101288</v>
      </c>
      <c r="K352" s="274">
        <v>0.112634</v>
      </c>
      <c r="L352" s="274">
        <v>0.124971</v>
      </c>
      <c r="M352" s="274">
        <v>0.138321</v>
      </c>
      <c r="N352" s="274">
        <v>0.152696</v>
      </c>
      <c r="O352" s="274">
        <v>0.16808899999999999</v>
      </c>
      <c r="P352" s="274">
        <v>0.184477</v>
      </c>
      <c r="Q352" s="274">
        <v>0.201816</v>
      </c>
      <c r="R352" s="274">
        <v>0.22004000000000001</v>
      </c>
      <c r="S352" s="274">
        <v>0.239065</v>
      </c>
      <c r="T352" s="274">
        <v>0.25878099999999998</v>
      </c>
      <c r="U352" s="274">
        <v>0.27906199999999998</v>
      </c>
      <c r="V352" s="274">
        <v>0.29976399999999997</v>
      </c>
      <c r="W352" s="274">
        <v>0.32073099999999999</v>
      </c>
      <c r="X352" s="274">
        <v>0.34179900000000002</v>
      </c>
      <c r="Y352" s="274">
        <v>1</v>
      </c>
    </row>
    <row r="353" spans="2:49">
      <c r="C353" t="s">
        <v>397</v>
      </c>
      <c r="D353" s="36">
        <f>D352*100</f>
        <v>5.4566999999999997</v>
      </c>
      <c r="E353" s="36">
        <f t="shared" ref="E353:Y353" si="1226">E352*100</f>
        <v>6.0365000000000002</v>
      </c>
      <c r="F353" s="36">
        <f t="shared" si="1226"/>
        <v>6.6623000000000001</v>
      </c>
      <c r="G353" s="36">
        <f t="shared" si="1226"/>
        <v>7.3633000000000006</v>
      </c>
      <c r="H353" s="36">
        <f t="shared" si="1226"/>
        <v>8.1420999999999992</v>
      </c>
      <c r="I353" s="36">
        <f t="shared" si="1226"/>
        <v>9.0897000000000006</v>
      </c>
      <c r="J353" s="36">
        <f t="shared" si="1226"/>
        <v>10.1288</v>
      </c>
      <c r="K353" s="36">
        <f t="shared" si="1226"/>
        <v>11.263399999999999</v>
      </c>
      <c r="L353" s="36">
        <f t="shared" si="1226"/>
        <v>12.4971</v>
      </c>
      <c r="M353" s="36">
        <f t="shared" si="1226"/>
        <v>13.832100000000001</v>
      </c>
      <c r="N353" s="36">
        <f t="shared" si="1226"/>
        <v>15.269600000000001</v>
      </c>
      <c r="O353" s="36">
        <f t="shared" si="1226"/>
        <v>16.808899999999998</v>
      </c>
      <c r="P353" s="36">
        <f t="shared" si="1226"/>
        <v>18.447700000000001</v>
      </c>
      <c r="Q353" s="36">
        <f t="shared" si="1226"/>
        <v>20.1816</v>
      </c>
      <c r="R353" s="36">
        <f t="shared" si="1226"/>
        <v>22.004000000000001</v>
      </c>
      <c r="S353" s="36">
        <f t="shared" si="1226"/>
        <v>23.906500000000001</v>
      </c>
      <c r="T353" s="36">
        <f t="shared" si="1226"/>
        <v>25.8781</v>
      </c>
      <c r="U353" s="36">
        <f t="shared" si="1226"/>
        <v>27.906199999999998</v>
      </c>
      <c r="V353" s="36">
        <f t="shared" si="1226"/>
        <v>29.976399999999998</v>
      </c>
      <c r="W353" s="36">
        <f t="shared" si="1226"/>
        <v>32.073099999999997</v>
      </c>
      <c r="X353" s="36">
        <f t="shared" si="1226"/>
        <v>34.179900000000004</v>
      </c>
      <c r="Y353" s="36">
        <f t="shared" si="1226"/>
        <v>100</v>
      </c>
    </row>
    <row r="354" spans="2:49">
      <c r="D354" s="36">
        <f>100-D353</f>
        <v>94.543300000000002</v>
      </c>
      <c r="E354" s="36">
        <f t="shared" ref="E354:Y354" si="1227">100-E353</f>
        <v>93.963499999999996</v>
      </c>
      <c r="F354" s="36">
        <f t="shared" si="1227"/>
        <v>93.337699999999998</v>
      </c>
      <c r="G354" s="36">
        <f t="shared" si="1227"/>
        <v>92.636700000000005</v>
      </c>
      <c r="H354" s="36">
        <f t="shared" si="1227"/>
        <v>91.857900000000001</v>
      </c>
      <c r="I354" s="36">
        <f t="shared" si="1227"/>
        <v>90.910300000000007</v>
      </c>
      <c r="J354" s="36">
        <f t="shared" si="1227"/>
        <v>89.871200000000002</v>
      </c>
      <c r="K354" s="36">
        <f t="shared" si="1227"/>
        <v>88.736599999999996</v>
      </c>
      <c r="L354" s="36">
        <f t="shared" si="1227"/>
        <v>87.502899999999997</v>
      </c>
      <c r="M354" s="36">
        <f t="shared" si="1227"/>
        <v>86.167900000000003</v>
      </c>
      <c r="N354" s="36">
        <f t="shared" si="1227"/>
        <v>84.730400000000003</v>
      </c>
      <c r="O354" s="36">
        <f t="shared" si="1227"/>
        <v>83.191100000000006</v>
      </c>
      <c r="P354" s="36">
        <f t="shared" si="1227"/>
        <v>81.552300000000002</v>
      </c>
      <c r="Q354" s="36">
        <f t="shared" si="1227"/>
        <v>79.818399999999997</v>
      </c>
      <c r="R354" s="36">
        <f t="shared" si="1227"/>
        <v>77.995999999999995</v>
      </c>
      <c r="S354" s="36">
        <f t="shared" si="1227"/>
        <v>76.093500000000006</v>
      </c>
      <c r="T354" s="36">
        <f t="shared" si="1227"/>
        <v>74.121899999999997</v>
      </c>
      <c r="U354" s="36">
        <f t="shared" si="1227"/>
        <v>72.093800000000002</v>
      </c>
      <c r="V354" s="36">
        <f t="shared" si="1227"/>
        <v>70.023600000000002</v>
      </c>
      <c r="W354" s="36">
        <f t="shared" si="1227"/>
        <v>67.926900000000003</v>
      </c>
      <c r="X354" s="36">
        <f t="shared" si="1227"/>
        <v>65.820099999999996</v>
      </c>
      <c r="Y354" s="36">
        <f t="shared" si="1227"/>
        <v>0</v>
      </c>
    </row>
    <row r="355" spans="2:49">
      <c r="C355" s="275" t="s">
        <v>398</v>
      </c>
      <c r="D355" s="276">
        <f ca="1">RAND()*100</f>
        <v>61.226205322185464</v>
      </c>
      <c r="E355" s="276">
        <f t="shared" ref="E355:Y355" ca="1" si="1228">RAND()*100</f>
        <v>28.912952206805464</v>
      </c>
      <c r="F355" s="276">
        <f t="shared" ca="1" si="1228"/>
        <v>10.14684276436112</v>
      </c>
      <c r="G355" s="276">
        <f t="shared" ca="1" si="1228"/>
        <v>24.796720176164612</v>
      </c>
      <c r="H355" s="276">
        <f t="shared" ca="1" si="1228"/>
        <v>77.359969624485387</v>
      </c>
      <c r="I355" s="276">
        <f t="shared" ca="1" si="1228"/>
        <v>1.0269885505693854</v>
      </c>
      <c r="J355" s="276">
        <f t="shared" ca="1" si="1228"/>
        <v>18.476975895091709</v>
      </c>
      <c r="K355" s="276">
        <f t="shared" ca="1" si="1228"/>
        <v>57.162828640519606</v>
      </c>
      <c r="L355" s="276">
        <f t="shared" ca="1" si="1228"/>
        <v>83.917640033899914</v>
      </c>
      <c r="M355" s="276">
        <f t="shared" ca="1" si="1228"/>
        <v>34.310686010682979</v>
      </c>
      <c r="N355" s="276">
        <f t="shared" ca="1" si="1228"/>
        <v>71.324162402057397</v>
      </c>
      <c r="O355" s="276">
        <f t="shared" ca="1" si="1228"/>
        <v>14.130202958023986</v>
      </c>
      <c r="P355" s="276">
        <f t="shared" ca="1" si="1228"/>
        <v>69.883616859571006</v>
      </c>
      <c r="Q355" s="276">
        <f t="shared" ca="1" si="1228"/>
        <v>11.556280115309402</v>
      </c>
      <c r="R355" s="276">
        <f t="shared" ca="1" si="1228"/>
        <v>3.0258616795730275</v>
      </c>
      <c r="S355" s="276">
        <f t="shared" ca="1" si="1228"/>
        <v>75.640511333004042</v>
      </c>
      <c r="T355" s="276">
        <f t="shared" ca="1" si="1228"/>
        <v>78.424659808290471</v>
      </c>
      <c r="U355" s="276">
        <f t="shared" ca="1" si="1228"/>
        <v>54.138826972584383</v>
      </c>
      <c r="V355" s="276">
        <f t="shared" ca="1" si="1228"/>
        <v>79.948314188272903</v>
      </c>
      <c r="W355" s="276">
        <f t="shared" ca="1" si="1228"/>
        <v>12.311006843458006</v>
      </c>
      <c r="X355" s="276">
        <f t="shared" ca="1" si="1228"/>
        <v>58.868297671042214</v>
      </c>
      <c r="Y355" s="276">
        <f t="shared" ca="1" si="1228"/>
        <v>31.3739096070498</v>
      </c>
    </row>
    <row r="356" spans="2:49">
      <c r="D356" t="str">
        <f ca="1">IF(OR(C356="RIP",C356="***"),"***",IF((D355-D354)&gt;0,"RIP","ALIVE"))</f>
        <v>ALIVE</v>
      </c>
      <c r="E356" t="str">
        <f t="shared" ref="E356" ca="1" si="1229">IF(OR(D356="RIP",D356="***"),"***",IF((E355-E354)&gt;0,"RIP","ALIVE"))</f>
        <v>ALIVE</v>
      </c>
      <c r="F356" t="str">
        <f t="shared" ref="F356" ca="1" si="1230">IF(OR(E356="RIP",E356="***"),"***",IF((F355-F354)&gt;0,"RIP","ALIVE"))</f>
        <v>ALIVE</v>
      </c>
      <c r="G356" t="str">
        <f t="shared" ref="G356" ca="1" si="1231">IF(OR(F356="RIP",F356="***"),"***",IF((G355-G354)&gt;0,"RIP","ALIVE"))</f>
        <v>ALIVE</v>
      </c>
      <c r="H356" t="str">
        <f t="shared" ref="H356" ca="1" si="1232">IF(OR(G356="RIP",G356="***"),"***",IF((H355-H354)&gt;0,"RIP","ALIVE"))</f>
        <v>ALIVE</v>
      </c>
      <c r="I356" t="str">
        <f t="shared" ref="I356" ca="1" si="1233">IF(OR(H356="RIP",H356="***"),"***",IF((I355-I354)&gt;0,"RIP","ALIVE"))</f>
        <v>ALIVE</v>
      </c>
      <c r="J356" t="str">
        <f t="shared" ref="J356" ca="1" si="1234">IF(OR(I356="RIP",I356="***"),"***",IF((J355-J354)&gt;0,"RIP","ALIVE"))</f>
        <v>ALIVE</v>
      </c>
      <c r="K356" t="str">
        <f t="shared" ref="K356" ca="1" si="1235">IF(OR(J356="RIP",J356="***"),"***",IF((K355-K354)&gt;0,"RIP","ALIVE"))</f>
        <v>ALIVE</v>
      </c>
      <c r="L356" t="str">
        <f t="shared" ref="L356" ca="1" si="1236">IF(OR(K356="RIP",K356="***"),"***",IF((L355-L354)&gt;0,"RIP","ALIVE"))</f>
        <v>ALIVE</v>
      </c>
      <c r="M356" t="str">
        <f t="shared" ref="M356" ca="1" si="1237">IF(OR(L356="RIP",L356="***"),"***",IF((M355-M354)&gt;0,"RIP","ALIVE"))</f>
        <v>ALIVE</v>
      </c>
      <c r="N356" t="str">
        <f t="shared" ref="N356" ca="1" si="1238">IF(OR(M356="RIP",M356="***"),"***",IF((N355-N354)&gt;0,"RIP","ALIVE"))</f>
        <v>ALIVE</v>
      </c>
      <c r="O356" t="str">
        <f t="shared" ref="O356" ca="1" si="1239">IF(OR(N356="RIP",N356="***"),"***",IF((O355-O354)&gt;0,"RIP","ALIVE"))</f>
        <v>ALIVE</v>
      </c>
      <c r="P356" t="str">
        <f t="shared" ref="P356" ca="1" si="1240">IF(OR(O356="RIP",O356="***"),"***",IF((P355-P354)&gt;0,"RIP","ALIVE"))</f>
        <v>ALIVE</v>
      </c>
      <c r="Q356" t="str">
        <f t="shared" ref="Q356" ca="1" si="1241">IF(OR(P356="RIP",P356="***"),"***",IF((Q355-Q354)&gt;0,"RIP","ALIVE"))</f>
        <v>ALIVE</v>
      </c>
      <c r="R356" t="str">
        <f t="shared" ref="R356" ca="1" si="1242">IF(OR(Q356="RIP",Q356="***"),"***",IF((R355-R354)&gt;0,"RIP","ALIVE"))</f>
        <v>ALIVE</v>
      </c>
      <c r="S356" t="str">
        <f t="shared" ref="S356" ca="1" si="1243">IF(OR(R356="RIP",R356="***"),"***",IF((S355-S354)&gt;0,"RIP","ALIVE"))</f>
        <v>ALIVE</v>
      </c>
      <c r="T356" t="str">
        <f t="shared" ref="T356" ca="1" si="1244">IF(OR(S356="RIP",S356="***"),"***",IF((T355-T354)&gt;0,"RIP","ALIVE"))</f>
        <v>RIP</v>
      </c>
      <c r="U356" t="str">
        <f t="shared" ref="U356" ca="1" si="1245">IF(OR(T356="RIP",T356="***"),"***",IF((U355-U354)&gt;0,"RIP","ALIVE"))</f>
        <v>***</v>
      </c>
      <c r="V356" t="str">
        <f t="shared" ref="V356" ca="1" si="1246">IF(OR(U356="RIP",U356="***"),"***",IF((V355-V354)&gt;0,"RIP","ALIVE"))</f>
        <v>***</v>
      </c>
      <c r="W356" t="str">
        <f t="shared" ref="W356" ca="1" si="1247">IF(OR(V356="RIP",V356="***"),"***",IF((W355-W354)&gt;0,"RIP","ALIVE"))</f>
        <v>***</v>
      </c>
      <c r="X356" t="str">
        <f t="shared" ref="X356" ca="1" si="1248">IF(OR(W356="RIP",W356="***"),"***",IF((X355-X354)&gt;0,"RIP","ALIVE"))</f>
        <v>***</v>
      </c>
      <c r="Y356" t="str">
        <f t="shared" ref="Y356" ca="1" si="1249">IF(OR(X356="RIP",X356="***"),"***",IF((Y355-Y354)&gt;0,"RIP","ALIVE"))</f>
        <v>***</v>
      </c>
      <c r="Z356" t="str">
        <f t="shared" ref="Z356" ca="1" si="1250">IF(OR(Y356="RIP",Y356="***"),"***",IF((Z355-Z354)&gt;0,"RIP","ALIVE"))</f>
        <v>***</v>
      </c>
      <c r="AA356" t="str">
        <f t="shared" ref="AA356" ca="1" si="1251">IF(OR(Z356="RIP",Z356="***"),"***",IF((AA355-AA354)&gt;0,"RIP","ALIVE"))</f>
        <v>***</v>
      </c>
      <c r="AB356" t="str">
        <f t="shared" ref="AB356" ca="1" si="1252">IF(OR(AA356="RIP",AA356="***"),"***",IF((AB355-AB354)&gt;0,"RIP","ALIVE"))</f>
        <v>***</v>
      </c>
      <c r="AC356" t="str">
        <f t="shared" ref="AC356" ca="1" si="1253">IF(OR(AB356="RIP",AB356="***"),"***",IF((AC355-AC354)&gt;0,"RIP","ALIVE"))</f>
        <v>***</v>
      </c>
      <c r="AD356" t="str">
        <f t="shared" ref="AD356" ca="1" si="1254">IF(OR(AC356="RIP",AC356="***"),"***",IF((AD355-AD354)&gt;0,"RIP","ALIVE"))</f>
        <v>***</v>
      </c>
      <c r="AE356" t="str">
        <f t="shared" ref="AE356" ca="1" si="1255">IF(OR(AD356="RIP",AD356="***"),"***",IF((AE355-AE354)&gt;0,"RIP","ALIVE"))</f>
        <v>***</v>
      </c>
      <c r="AF356" t="str">
        <f t="shared" ref="AF356" ca="1" si="1256">IF(OR(AE356="RIP",AE356="***"),"***",IF((AF355-AF354)&gt;0,"RIP","ALIVE"))</f>
        <v>***</v>
      </c>
      <c r="AG356" t="str">
        <f t="shared" ref="AG356" ca="1" si="1257">IF(OR(AF356="RIP",AF356="***"),"***",IF((AG355-AG354)&gt;0,"RIP","ALIVE"))</f>
        <v>***</v>
      </c>
      <c r="AH356" t="str">
        <f t="shared" ref="AH356" ca="1" si="1258">IF(OR(AG356="RIP",AG356="***"),"***",IF((AH355-AH354)&gt;0,"RIP","ALIVE"))</f>
        <v>***</v>
      </c>
      <c r="AI356" t="str">
        <f t="shared" ref="AI356" ca="1" si="1259">IF(OR(AH356="RIP",AH356="***"),"***",IF((AI355-AI354)&gt;0,"RIP","ALIVE"))</f>
        <v>***</v>
      </c>
      <c r="AJ356" t="str">
        <f t="shared" ref="AJ356" ca="1" si="1260">IF(OR(AI356="RIP",AI356="***"),"***",IF((AJ355-AJ354)&gt;0,"RIP","ALIVE"))</f>
        <v>***</v>
      </c>
      <c r="AK356" t="str">
        <f t="shared" ref="AK356" ca="1" si="1261">IF(OR(AJ356="RIP",AJ356="***"),"***",IF((AK355-AK354)&gt;0,"RIP","ALIVE"))</f>
        <v>***</v>
      </c>
      <c r="AL356" t="str">
        <f t="shared" ref="AL356" ca="1" si="1262">IF(OR(AK356="RIP",AK356="***"),"***",IF((AL355-AL354)&gt;0,"RIP","ALIVE"))</f>
        <v>***</v>
      </c>
      <c r="AM356" t="str">
        <f t="shared" ref="AM356" ca="1" si="1263">IF(OR(AL356="RIP",AL356="***"),"***",IF((AM355-AM354)&gt;0,"RIP","ALIVE"))</f>
        <v>***</v>
      </c>
      <c r="AN356" t="str">
        <f t="shared" ref="AN356" ca="1" si="1264">IF(OR(AM356="RIP",AM356="***"),"***",IF((AN355-AN354)&gt;0,"RIP","ALIVE"))</f>
        <v>***</v>
      </c>
      <c r="AO356" t="str">
        <f t="shared" ref="AO356" ca="1" si="1265">IF(OR(AN356="RIP",AN356="***"),"***",IF((AO355-AO354)&gt;0,"RIP","ALIVE"))</f>
        <v>***</v>
      </c>
      <c r="AP356" t="str">
        <f t="shared" ref="AP356" ca="1" si="1266">IF(OR(AO356="RIP",AO356="***"),"***",IF((AP355-AP354)&gt;0,"RIP","ALIVE"))</f>
        <v>***</v>
      </c>
      <c r="AQ356" t="str">
        <f t="shared" ref="AQ356" ca="1" si="1267">IF(OR(AP356="RIP",AP356="***"),"***",IF((AQ355-AQ354)&gt;0,"RIP","ALIVE"))</f>
        <v>***</v>
      </c>
      <c r="AR356" t="str">
        <f t="shared" ref="AR356" ca="1" si="1268">IF(OR(AQ356="RIP",AQ356="***"),"***",IF((AR355-AR354)&gt;0,"RIP","ALIVE"))</f>
        <v>***</v>
      </c>
      <c r="AS356" t="str">
        <f t="shared" ref="AS356" ca="1" si="1269">IF(OR(AR356="RIP",AR356="***"),"***",IF((AS355-AS354)&gt;0,"RIP","ALIVE"))</f>
        <v>***</v>
      </c>
      <c r="AT356" t="str">
        <f t="shared" ref="AT356" ca="1" si="1270">IF(OR(AS356="RIP",AS356="***"),"***",IF((AT355-AT354)&gt;0,"RIP","ALIVE"))</f>
        <v>***</v>
      </c>
      <c r="AU356" t="str">
        <f t="shared" ref="AU356" ca="1" si="1271">IF(OR(AT356="RIP",AT356="***"),"***",IF((AU355-AU354)&gt;0,"RIP","ALIVE"))</f>
        <v>***</v>
      </c>
      <c r="AV356" t="str">
        <f t="shared" ref="AV356" ca="1" si="1272">IF(OR(AU356="RIP",AU356="***"),"***",IF((AV355-AV354)&gt;0,"RIP","ALIVE"))</f>
        <v>***</v>
      </c>
      <c r="AW356" t="str">
        <f t="shared" ref="AW356" ca="1" si="1273">IF(OR(AV356="RIP",AV356="***"),"***",IF((AW355-AW354)&gt;0,"RIP","ALIVE"))</f>
        <v>***</v>
      </c>
    </row>
    <row r="359" spans="2:49">
      <c r="B359">
        <v>80</v>
      </c>
      <c r="C359" t="s">
        <v>396</v>
      </c>
      <c r="D359" s="75">
        <f ca="1">COUNTIF(D365:AW365,"ALIVE")</f>
        <v>3</v>
      </c>
    </row>
    <row r="360" spans="2:49">
      <c r="C360" s="75" t="s">
        <v>349</v>
      </c>
      <c r="D360" s="273">
        <v>80</v>
      </c>
      <c r="E360" s="201">
        <f>D360+1</f>
        <v>81</v>
      </c>
      <c r="F360" s="201">
        <f t="shared" ref="F360:P360" si="1274">E360+1</f>
        <v>82</v>
      </c>
      <c r="G360" s="201">
        <f t="shared" si="1274"/>
        <v>83</v>
      </c>
      <c r="H360" s="201">
        <f t="shared" si="1274"/>
        <v>84</v>
      </c>
      <c r="I360" s="201">
        <f t="shared" si="1274"/>
        <v>85</v>
      </c>
      <c r="J360" s="201">
        <f t="shared" si="1274"/>
        <v>86</v>
      </c>
      <c r="K360" s="201">
        <f t="shared" si="1274"/>
        <v>87</v>
      </c>
      <c r="L360" s="201">
        <f t="shared" si="1274"/>
        <v>88</v>
      </c>
      <c r="M360" s="201">
        <f t="shared" si="1274"/>
        <v>89</v>
      </c>
      <c r="N360" s="201">
        <f t="shared" si="1274"/>
        <v>90</v>
      </c>
      <c r="O360" s="201">
        <f t="shared" si="1274"/>
        <v>91</v>
      </c>
      <c r="P360" s="201">
        <f t="shared" si="1274"/>
        <v>92</v>
      </c>
      <c r="Q360" s="201">
        <f>P360+1</f>
        <v>93</v>
      </c>
      <c r="R360" s="201">
        <f t="shared" ref="R360:X360" si="1275">Q360+1</f>
        <v>94</v>
      </c>
      <c r="S360" s="201">
        <f t="shared" si="1275"/>
        <v>95</v>
      </c>
      <c r="T360" s="201">
        <f t="shared" si="1275"/>
        <v>96</v>
      </c>
      <c r="U360" s="201">
        <f t="shared" si="1275"/>
        <v>97</v>
      </c>
      <c r="V360" s="201">
        <f t="shared" si="1275"/>
        <v>98</v>
      </c>
      <c r="W360" s="201">
        <f t="shared" si="1275"/>
        <v>99</v>
      </c>
      <c r="X360" s="201">
        <f t="shared" si="1275"/>
        <v>100</v>
      </c>
    </row>
    <row r="361" spans="2:49">
      <c r="D361" s="274">
        <v>6.0365000000000002E-2</v>
      </c>
      <c r="E361" s="274">
        <v>6.6623000000000002E-2</v>
      </c>
      <c r="F361" s="274">
        <v>7.3633000000000004E-2</v>
      </c>
      <c r="G361" s="274">
        <v>8.1420999999999993E-2</v>
      </c>
      <c r="H361" s="274">
        <v>9.0897000000000006E-2</v>
      </c>
      <c r="I361" s="274">
        <v>0.101288</v>
      </c>
      <c r="J361" s="274">
        <v>0.112634</v>
      </c>
      <c r="K361" s="274">
        <v>0.124971</v>
      </c>
      <c r="L361" s="274">
        <v>0.138321</v>
      </c>
      <c r="M361" s="274">
        <v>0.152696</v>
      </c>
      <c r="N361" s="274">
        <v>0.16808899999999999</v>
      </c>
      <c r="O361" s="274">
        <v>0.184477</v>
      </c>
      <c r="P361" s="274">
        <v>0.201816</v>
      </c>
      <c r="Q361" s="274">
        <v>0.22004000000000001</v>
      </c>
      <c r="R361" s="274">
        <v>0.239065</v>
      </c>
      <c r="S361" s="274">
        <v>0.25878099999999998</v>
      </c>
      <c r="T361" s="274">
        <v>0.27906199999999998</v>
      </c>
      <c r="U361" s="274">
        <v>0.29976399999999997</v>
      </c>
      <c r="V361" s="274">
        <v>0.32073099999999999</v>
      </c>
      <c r="W361" s="274">
        <v>0.34179900000000002</v>
      </c>
      <c r="X361" s="274">
        <v>1</v>
      </c>
    </row>
    <row r="362" spans="2:49">
      <c r="C362" t="s">
        <v>397</v>
      </c>
      <c r="D362" s="36">
        <f>D361*100</f>
        <v>6.0365000000000002</v>
      </c>
      <c r="E362" s="36">
        <f t="shared" ref="E362:X362" si="1276">E361*100</f>
        <v>6.6623000000000001</v>
      </c>
      <c r="F362" s="36">
        <f t="shared" si="1276"/>
        <v>7.3633000000000006</v>
      </c>
      <c r="G362" s="36">
        <f t="shared" si="1276"/>
        <v>8.1420999999999992</v>
      </c>
      <c r="H362" s="36">
        <f t="shared" si="1276"/>
        <v>9.0897000000000006</v>
      </c>
      <c r="I362" s="36">
        <f t="shared" si="1276"/>
        <v>10.1288</v>
      </c>
      <c r="J362" s="36">
        <f t="shared" si="1276"/>
        <v>11.263399999999999</v>
      </c>
      <c r="K362" s="36">
        <f t="shared" si="1276"/>
        <v>12.4971</v>
      </c>
      <c r="L362" s="36">
        <f t="shared" si="1276"/>
        <v>13.832100000000001</v>
      </c>
      <c r="M362" s="36">
        <f t="shared" si="1276"/>
        <v>15.269600000000001</v>
      </c>
      <c r="N362" s="36">
        <f t="shared" si="1276"/>
        <v>16.808899999999998</v>
      </c>
      <c r="O362" s="36">
        <f t="shared" si="1276"/>
        <v>18.447700000000001</v>
      </c>
      <c r="P362" s="36">
        <f t="shared" si="1276"/>
        <v>20.1816</v>
      </c>
      <c r="Q362" s="36">
        <f t="shared" si="1276"/>
        <v>22.004000000000001</v>
      </c>
      <c r="R362" s="36">
        <f t="shared" si="1276"/>
        <v>23.906500000000001</v>
      </c>
      <c r="S362" s="36">
        <f t="shared" si="1276"/>
        <v>25.8781</v>
      </c>
      <c r="T362" s="36">
        <f t="shared" si="1276"/>
        <v>27.906199999999998</v>
      </c>
      <c r="U362" s="36">
        <f t="shared" si="1276"/>
        <v>29.976399999999998</v>
      </c>
      <c r="V362" s="36">
        <f t="shared" si="1276"/>
        <v>32.073099999999997</v>
      </c>
      <c r="W362" s="36">
        <f t="shared" si="1276"/>
        <v>34.179900000000004</v>
      </c>
      <c r="X362" s="36">
        <f t="shared" si="1276"/>
        <v>100</v>
      </c>
    </row>
    <row r="363" spans="2:49">
      <c r="D363" s="36">
        <f>100-D362</f>
        <v>93.963499999999996</v>
      </c>
      <c r="E363" s="36">
        <f t="shared" ref="E363:X363" si="1277">100-E362</f>
        <v>93.337699999999998</v>
      </c>
      <c r="F363" s="36">
        <f t="shared" si="1277"/>
        <v>92.636700000000005</v>
      </c>
      <c r="G363" s="36">
        <f t="shared" si="1277"/>
        <v>91.857900000000001</v>
      </c>
      <c r="H363" s="36">
        <f t="shared" si="1277"/>
        <v>90.910300000000007</v>
      </c>
      <c r="I363" s="36">
        <f t="shared" si="1277"/>
        <v>89.871200000000002</v>
      </c>
      <c r="J363" s="36">
        <f t="shared" si="1277"/>
        <v>88.736599999999996</v>
      </c>
      <c r="K363" s="36">
        <f t="shared" si="1277"/>
        <v>87.502899999999997</v>
      </c>
      <c r="L363" s="36">
        <f t="shared" si="1277"/>
        <v>86.167900000000003</v>
      </c>
      <c r="M363" s="36">
        <f t="shared" si="1277"/>
        <v>84.730400000000003</v>
      </c>
      <c r="N363" s="36">
        <f t="shared" si="1277"/>
        <v>83.191100000000006</v>
      </c>
      <c r="O363" s="36">
        <f t="shared" si="1277"/>
        <v>81.552300000000002</v>
      </c>
      <c r="P363" s="36">
        <f t="shared" si="1277"/>
        <v>79.818399999999997</v>
      </c>
      <c r="Q363" s="36">
        <f t="shared" si="1277"/>
        <v>77.995999999999995</v>
      </c>
      <c r="R363" s="36">
        <f t="shared" si="1277"/>
        <v>76.093500000000006</v>
      </c>
      <c r="S363" s="36">
        <f t="shared" si="1277"/>
        <v>74.121899999999997</v>
      </c>
      <c r="T363" s="36">
        <f t="shared" si="1277"/>
        <v>72.093800000000002</v>
      </c>
      <c r="U363" s="36">
        <f t="shared" si="1277"/>
        <v>70.023600000000002</v>
      </c>
      <c r="V363" s="36">
        <f t="shared" si="1277"/>
        <v>67.926900000000003</v>
      </c>
      <c r="W363" s="36">
        <f t="shared" si="1277"/>
        <v>65.820099999999996</v>
      </c>
      <c r="X363" s="36">
        <f t="shared" si="1277"/>
        <v>0</v>
      </c>
    </row>
    <row r="364" spans="2:49">
      <c r="C364" s="275" t="s">
        <v>398</v>
      </c>
      <c r="D364" s="276">
        <f ca="1">RAND()*100</f>
        <v>61.786812891460251</v>
      </c>
      <c r="E364" s="276">
        <f t="shared" ref="E364:X364" ca="1" si="1278">RAND()*100</f>
        <v>39.87278251148966</v>
      </c>
      <c r="F364" s="276">
        <f t="shared" ca="1" si="1278"/>
        <v>20.099124620768816</v>
      </c>
      <c r="G364" s="276">
        <f t="shared" ca="1" si="1278"/>
        <v>97.496711608899489</v>
      </c>
      <c r="H364" s="276">
        <f t="shared" ca="1" si="1278"/>
        <v>24.010849081850061</v>
      </c>
      <c r="I364" s="276">
        <f t="shared" ca="1" si="1278"/>
        <v>70.042367011746762</v>
      </c>
      <c r="J364" s="276">
        <f t="shared" ca="1" si="1278"/>
        <v>17.109219988670166</v>
      </c>
      <c r="K364" s="276">
        <f t="shared" ca="1" si="1278"/>
        <v>68.177143776608702</v>
      </c>
      <c r="L364" s="276">
        <f t="shared" ca="1" si="1278"/>
        <v>43.073540610584949</v>
      </c>
      <c r="M364" s="276">
        <f t="shared" ca="1" si="1278"/>
        <v>64.189722470678333</v>
      </c>
      <c r="N364" s="276">
        <f t="shared" ca="1" si="1278"/>
        <v>17.601859877638436</v>
      </c>
      <c r="O364" s="276">
        <f t="shared" ca="1" si="1278"/>
        <v>66.070658843998572</v>
      </c>
      <c r="P364" s="276">
        <f t="shared" ca="1" si="1278"/>
        <v>0.72934599491171204</v>
      </c>
      <c r="Q364" s="276">
        <f t="shared" ca="1" si="1278"/>
        <v>50.13738955297795</v>
      </c>
      <c r="R364" s="276">
        <f t="shared" ca="1" si="1278"/>
        <v>82.964320377203535</v>
      </c>
      <c r="S364" s="276">
        <f t="shared" ca="1" si="1278"/>
        <v>12.853491998860866</v>
      </c>
      <c r="T364" s="276">
        <f t="shared" ca="1" si="1278"/>
        <v>3.6722934366115401</v>
      </c>
      <c r="U364" s="276">
        <f t="shared" ca="1" si="1278"/>
        <v>87.490480223309092</v>
      </c>
      <c r="V364" s="276">
        <f t="shared" ca="1" si="1278"/>
        <v>90.703564917434704</v>
      </c>
      <c r="W364" s="276">
        <f t="shared" ca="1" si="1278"/>
        <v>37.867515572201462</v>
      </c>
      <c r="X364" s="276">
        <f t="shared" ca="1" si="1278"/>
        <v>64.68070894916363</v>
      </c>
    </row>
    <row r="365" spans="2:49">
      <c r="D365" t="str">
        <f ca="1">IF(OR(C365="RIP",C365="***"),"***",IF((D364-D363)&gt;0,"RIP","ALIVE"))</f>
        <v>ALIVE</v>
      </c>
      <c r="E365" t="str">
        <f t="shared" ref="E365" ca="1" si="1279">IF(OR(D365="RIP",D365="***"),"***",IF((E364-E363)&gt;0,"RIP","ALIVE"))</f>
        <v>ALIVE</v>
      </c>
      <c r="F365" t="str">
        <f t="shared" ref="F365" ca="1" si="1280">IF(OR(E365="RIP",E365="***"),"***",IF((F364-F363)&gt;0,"RIP","ALIVE"))</f>
        <v>ALIVE</v>
      </c>
      <c r="G365" t="str">
        <f t="shared" ref="G365" ca="1" si="1281">IF(OR(F365="RIP",F365="***"),"***",IF((G364-G363)&gt;0,"RIP","ALIVE"))</f>
        <v>RIP</v>
      </c>
      <c r="H365" t="str">
        <f t="shared" ref="H365" ca="1" si="1282">IF(OR(G365="RIP",G365="***"),"***",IF((H364-H363)&gt;0,"RIP","ALIVE"))</f>
        <v>***</v>
      </c>
      <c r="I365" t="str">
        <f t="shared" ref="I365" ca="1" si="1283">IF(OR(H365="RIP",H365="***"),"***",IF((I364-I363)&gt;0,"RIP","ALIVE"))</f>
        <v>***</v>
      </c>
      <c r="J365" t="str">
        <f t="shared" ref="J365" ca="1" si="1284">IF(OR(I365="RIP",I365="***"),"***",IF((J364-J363)&gt;0,"RIP","ALIVE"))</f>
        <v>***</v>
      </c>
      <c r="K365" t="str">
        <f t="shared" ref="K365" ca="1" si="1285">IF(OR(J365="RIP",J365="***"),"***",IF((K364-K363)&gt;0,"RIP","ALIVE"))</f>
        <v>***</v>
      </c>
      <c r="L365" t="str">
        <f t="shared" ref="L365" ca="1" si="1286">IF(OR(K365="RIP",K365="***"),"***",IF((L364-L363)&gt;0,"RIP","ALIVE"))</f>
        <v>***</v>
      </c>
      <c r="M365" t="str">
        <f t="shared" ref="M365" ca="1" si="1287">IF(OR(L365="RIP",L365="***"),"***",IF((M364-M363)&gt;0,"RIP","ALIVE"))</f>
        <v>***</v>
      </c>
      <c r="N365" t="str">
        <f t="shared" ref="N365" ca="1" si="1288">IF(OR(M365="RIP",M365="***"),"***",IF((N364-N363)&gt;0,"RIP","ALIVE"))</f>
        <v>***</v>
      </c>
      <c r="O365" t="str">
        <f t="shared" ref="O365" ca="1" si="1289">IF(OR(N365="RIP",N365="***"),"***",IF((O364-O363)&gt;0,"RIP","ALIVE"))</f>
        <v>***</v>
      </c>
      <c r="P365" t="str">
        <f t="shared" ref="P365" ca="1" si="1290">IF(OR(O365="RIP",O365="***"),"***",IF((P364-P363)&gt;0,"RIP","ALIVE"))</f>
        <v>***</v>
      </c>
      <c r="Q365" t="str">
        <f t="shared" ref="Q365" ca="1" si="1291">IF(OR(P365="RIP",P365="***"),"***",IF((Q364-Q363)&gt;0,"RIP","ALIVE"))</f>
        <v>***</v>
      </c>
      <c r="R365" t="str">
        <f t="shared" ref="R365" ca="1" si="1292">IF(OR(Q365="RIP",Q365="***"),"***",IF((R364-R363)&gt;0,"RIP","ALIVE"))</f>
        <v>***</v>
      </c>
      <c r="S365" t="str">
        <f t="shared" ref="S365" ca="1" si="1293">IF(OR(R365="RIP",R365="***"),"***",IF((S364-S363)&gt;0,"RIP","ALIVE"))</f>
        <v>***</v>
      </c>
      <c r="T365" t="str">
        <f t="shared" ref="T365" ca="1" si="1294">IF(OR(S365="RIP",S365="***"),"***",IF((T364-T363)&gt;0,"RIP","ALIVE"))</f>
        <v>***</v>
      </c>
      <c r="U365" t="str">
        <f t="shared" ref="U365" ca="1" si="1295">IF(OR(T365="RIP",T365="***"),"***",IF((U364-U363)&gt;0,"RIP","ALIVE"))</f>
        <v>***</v>
      </c>
      <c r="V365" t="str">
        <f t="shared" ref="V365" ca="1" si="1296">IF(OR(U365="RIP",U365="***"),"***",IF((V364-V363)&gt;0,"RIP","ALIVE"))</f>
        <v>***</v>
      </c>
      <c r="W365" t="str">
        <f t="shared" ref="W365" ca="1" si="1297">IF(OR(V365="RIP",V365="***"),"***",IF((W364-W363)&gt;0,"RIP","ALIVE"))</f>
        <v>***</v>
      </c>
      <c r="X365" t="str">
        <f t="shared" ref="X365" ca="1" si="1298">IF(OR(W365="RIP",W365="***"),"***",IF((X364-X363)&gt;0,"RIP","ALIVE"))</f>
        <v>***</v>
      </c>
      <c r="Y365" t="str">
        <f t="shared" ref="Y365" ca="1" si="1299">IF(OR(X365="RIP",X365="***"),"***",IF((Y364-Y363)&gt;0,"RIP","ALIVE"))</f>
        <v>***</v>
      </c>
      <c r="Z365" t="str">
        <f t="shared" ref="Z365" ca="1" si="1300">IF(OR(Y365="RIP",Y365="***"),"***",IF((Z364-Z363)&gt;0,"RIP","ALIVE"))</f>
        <v>***</v>
      </c>
      <c r="AA365" t="str">
        <f t="shared" ref="AA365" ca="1" si="1301">IF(OR(Z365="RIP",Z365="***"),"***",IF((AA364-AA363)&gt;0,"RIP","ALIVE"))</f>
        <v>***</v>
      </c>
      <c r="AB365" t="str">
        <f t="shared" ref="AB365" ca="1" si="1302">IF(OR(AA365="RIP",AA365="***"),"***",IF((AB364-AB363)&gt;0,"RIP","ALIVE"))</f>
        <v>***</v>
      </c>
      <c r="AC365" t="str">
        <f t="shared" ref="AC365" ca="1" si="1303">IF(OR(AB365="RIP",AB365="***"),"***",IF((AC364-AC363)&gt;0,"RIP","ALIVE"))</f>
        <v>***</v>
      </c>
      <c r="AD365" t="str">
        <f t="shared" ref="AD365" ca="1" si="1304">IF(OR(AC365="RIP",AC365="***"),"***",IF((AD364-AD363)&gt;0,"RIP","ALIVE"))</f>
        <v>***</v>
      </c>
      <c r="AE365" t="str">
        <f t="shared" ref="AE365" ca="1" si="1305">IF(OR(AD365="RIP",AD365="***"),"***",IF((AE364-AE363)&gt;0,"RIP","ALIVE"))</f>
        <v>***</v>
      </c>
      <c r="AF365" t="str">
        <f t="shared" ref="AF365" ca="1" si="1306">IF(OR(AE365="RIP",AE365="***"),"***",IF((AF364-AF363)&gt;0,"RIP","ALIVE"))</f>
        <v>***</v>
      </c>
      <c r="AG365" t="str">
        <f t="shared" ref="AG365" ca="1" si="1307">IF(OR(AF365="RIP",AF365="***"),"***",IF((AG364-AG363)&gt;0,"RIP","ALIVE"))</f>
        <v>***</v>
      </c>
      <c r="AH365" t="str">
        <f t="shared" ref="AH365" ca="1" si="1308">IF(OR(AG365="RIP",AG365="***"),"***",IF((AH364-AH363)&gt;0,"RIP","ALIVE"))</f>
        <v>***</v>
      </c>
      <c r="AI365" t="str">
        <f t="shared" ref="AI365" ca="1" si="1309">IF(OR(AH365="RIP",AH365="***"),"***",IF((AI364-AI363)&gt;0,"RIP","ALIVE"))</f>
        <v>***</v>
      </c>
      <c r="AJ365" t="str">
        <f t="shared" ref="AJ365" ca="1" si="1310">IF(OR(AI365="RIP",AI365="***"),"***",IF((AJ364-AJ363)&gt;0,"RIP","ALIVE"))</f>
        <v>***</v>
      </c>
      <c r="AK365" t="str">
        <f t="shared" ref="AK365" ca="1" si="1311">IF(OR(AJ365="RIP",AJ365="***"),"***",IF((AK364-AK363)&gt;0,"RIP","ALIVE"))</f>
        <v>***</v>
      </c>
      <c r="AL365" t="str">
        <f t="shared" ref="AL365" ca="1" si="1312">IF(OR(AK365="RIP",AK365="***"),"***",IF((AL364-AL363)&gt;0,"RIP","ALIVE"))</f>
        <v>***</v>
      </c>
      <c r="AM365" t="str">
        <f t="shared" ref="AM365" ca="1" si="1313">IF(OR(AL365="RIP",AL365="***"),"***",IF((AM364-AM363)&gt;0,"RIP","ALIVE"))</f>
        <v>***</v>
      </c>
      <c r="AN365" t="str">
        <f t="shared" ref="AN365" ca="1" si="1314">IF(OR(AM365="RIP",AM365="***"),"***",IF((AN364-AN363)&gt;0,"RIP","ALIVE"))</f>
        <v>***</v>
      </c>
      <c r="AO365" t="str">
        <f t="shared" ref="AO365" ca="1" si="1315">IF(OR(AN365="RIP",AN365="***"),"***",IF((AO364-AO363)&gt;0,"RIP","ALIVE"))</f>
        <v>***</v>
      </c>
      <c r="AP365" t="str">
        <f t="shared" ref="AP365" ca="1" si="1316">IF(OR(AO365="RIP",AO365="***"),"***",IF((AP364-AP363)&gt;0,"RIP","ALIVE"))</f>
        <v>***</v>
      </c>
      <c r="AQ365" t="str">
        <f t="shared" ref="AQ365" ca="1" si="1317">IF(OR(AP365="RIP",AP365="***"),"***",IF((AQ364-AQ363)&gt;0,"RIP","ALIVE"))</f>
        <v>***</v>
      </c>
      <c r="AR365" t="str">
        <f t="shared" ref="AR365" ca="1" si="1318">IF(OR(AQ365="RIP",AQ365="***"),"***",IF((AR364-AR363)&gt;0,"RIP","ALIVE"))</f>
        <v>***</v>
      </c>
      <c r="AS365" t="str">
        <f t="shared" ref="AS365" ca="1" si="1319">IF(OR(AR365="RIP",AR365="***"),"***",IF((AS364-AS363)&gt;0,"RIP","ALIVE"))</f>
        <v>***</v>
      </c>
      <c r="AT365" t="str">
        <f t="shared" ref="AT365" ca="1" si="1320">IF(OR(AS365="RIP",AS365="***"),"***",IF((AT364-AT363)&gt;0,"RIP","ALIVE"))</f>
        <v>***</v>
      </c>
      <c r="AU365" t="str">
        <f t="shared" ref="AU365" ca="1" si="1321">IF(OR(AT365="RIP",AT365="***"),"***",IF((AU364-AU363)&gt;0,"RIP","ALIVE"))</f>
        <v>***</v>
      </c>
      <c r="AV365" t="str">
        <f t="shared" ref="AV365" ca="1" si="1322">IF(OR(AU365="RIP",AU365="***"),"***",IF((AV364-AV363)&gt;0,"RIP","ALIVE"))</f>
        <v>***</v>
      </c>
      <c r="AW365" t="str">
        <f t="shared" ref="AW365" ca="1" si="1323">IF(OR(AV365="RIP",AV365="***"),"***",IF((AW364-AW363)&gt;0,"RIP","ALIVE"))</f>
        <v>***</v>
      </c>
    </row>
    <row r="368" spans="2:49">
      <c r="B368">
        <v>81</v>
      </c>
      <c r="C368" t="s">
        <v>396</v>
      </c>
      <c r="D368" s="75">
        <f ca="1">COUNTIF(D374:AW374,"ALIVE")</f>
        <v>5</v>
      </c>
    </row>
    <row r="369" spans="2:49">
      <c r="C369" s="75" t="s">
        <v>349</v>
      </c>
      <c r="D369" s="273">
        <v>81</v>
      </c>
      <c r="E369" s="201">
        <f>D369+1</f>
        <v>82</v>
      </c>
      <c r="F369" s="201">
        <f t="shared" ref="F369:P369" si="1324">E369+1</f>
        <v>83</v>
      </c>
      <c r="G369" s="201">
        <f t="shared" si="1324"/>
        <v>84</v>
      </c>
      <c r="H369" s="201">
        <f t="shared" si="1324"/>
        <v>85</v>
      </c>
      <c r="I369" s="201">
        <f t="shared" si="1324"/>
        <v>86</v>
      </c>
      <c r="J369" s="201">
        <f t="shared" si="1324"/>
        <v>87</v>
      </c>
      <c r="K369" s="201">
        <f t="shared" si="1324"/>
        <v>88</v>
      </c>
      <c r="L369" s="201">
        <f t="shared" si="1324"/>
        <v>89</v>
      </c>
      <c r="M369" s="201">
        <f t="shared" si="1324"/>
        <v>90</v>
      </c>
      <c r="N369" s="201">
        <f t="shared" si="1324"/>
        <v>91</v>
      </c>
      <c r="O369" s="201">
        <f t="shared" si="1324"/>
        <v>92</v>
      </c>
      <c r="P369" s="201">
        <f t="shared" si="1324"/>
        <v>93</v>
      </c>
      <c r="Q369" s="201">
        <f>P369+1</f>
        <v>94</v>
      </c>
      <c r="R369" s="201">
        <f t="shared" ref="R369:W369" si="1325">Q369+1</f>
        <v>95</v>
      </c>
      <c r="S369" s="201">
        <f t="shared" si="1325"/>
        <v>96</v>
      </c>
      <c r="T369" s="201">
        <f t="shared" si="1325"/>
        <v>97</v>
      </c>
      <c r="U369" s="201">
        <f t="shared" si="1325"/>
        <v>98</v>
      </c>
      <c r="V369" s="201">
        <f t="shared" si="1325"/>
        <v>99</v>
      </c>
      <c r="W369" s="201">
        <f t="shared" si="1325"/>
        <v>100</v>
      </c>
    </row>
    <row r="370" spans="2:49">
      <c r="D370" s="274">
        <v>6.6623000000000002E-2</v>
      </c>
      <c r="E370" s="274">
        <v>7.3633000000000004E-2</v>
      </c>
      <c r="F370" s="274">
        <v>8.1420999999999993E-2</v>
      </c>
      <c r="G370" s="274">
        <v>9.0897000000000006E-2</v>
      </c>
      <c r="H370" s="274">
        <v>0.101288</v>
      </c>
      <c r="I370" s="274">
        <v>0.112634</v>
      </c>
      <c r="J370" s="274">
        <v>0.124971</v>
      </c>
      <c r="K370" s="274">
        <v>0.138321</v>
      </c>
      <c r="L370" s="274">
        <v>0.152696</v>
      </c>
      <c r="M370" s="274">
        <v>0.16808899999999999</v>
      </c>
      <c r="N370" s="274">
        <v>0.184477</v>
      </c>
      <c r="O370" s="274">
        <v>0.201816</v>
      </c>
      <c r="P370" s="274">
        <v>0.22004000000000001</v>
      </c>
      <c r="Q370" s="274">
        <v>0.239065</v>
      </c>
      <c r="R370" s="274">
        <v>0.25878099999999998</v>
      </c>
      <c r="S370" s="274">
        <v>0.27906199999999998</v>
      </c>
      <c r="T370" s="274">
        <v>0.29976399999999997</v>
      </c>
      <c r="U370" s="274">
        <v>0.32073099999999999</v>
      </c>
      <c r="V370" s="274">
        <v>0.34179900000000002</v>
      </c>
      <c r="W370" s="274">
        <v>1</v>
      </c>
    </row>
    <row r="371" spans="2:49">
      <c r="C371" t="s">
        <v>397</v>
      </c>
      <c r="D371" s="36">
        <f>D370*100</f>
        <v>6.6623000000000001</v>
      </c>
      <c r="E371" s="36">
        <f t="shared" ref="E371:W371" si="1326">E370*100</f>
        <v>7.3633000000000006</v>
      </c>
      <c r="F371" s="36">
        <f t="shared" si="1326"/>
        <v>8.1420999999999992</v>
      </c>
      <c r="G371" s="36">
        <f t="shared" si="1326"/>
        <v>9.0897000000000006</v>
      </c>
      <c r="H371" s="36">
        <f t="shared" si="1326"/>
        <v>10.1288</v>
      </c>
      <c r="I371" s="36">
        <f t="shared" si="1326"/>
        <v>11.263399999999999</v>
      </c>
      <c r="J371" s="36">
        <f t="shared" si="1326"/>
        <v>12.4971</v>
      </c>
      <c r="K371" s="36">
        <f t="shared" si="1326"/>
        <v>13.832100000000001</v>
      </c>
      <c r="L371" s="36">
        <f t="shared" si="1326"/>
        <v>15.269600000000001</v>
      </c>
      <c r="M371" s="36">
        <f t="shared" si="1326"/>
        <v>16.808899999999998</v>
      </c>
      <c r="N371" s="36">
        <f t="shared" si="1326"/>
        <v>18.447700000000001</v>
      </c>
      <c r="O371" s="36">
        <f t="shared" si="1326"/>
        <v>20.1816</v>
      </c>
      <c r="P371" s="36">
        <f t="shared" si="1326"/>
        <v>22.004000000000001</v>
      </c>
      <c r="Q371" s="36">
        <f t="shared" si="1326"/>
        <v>23.906500000000001</v>
      </c>
      <c r="R371" s="36">
        <f t="shared" si="1326"/>
        <v>25.8781</v>
      </c>
      <c r="S371" s="36">
        <f t="shared" si="1326"/>
        <v>27.906199999999998</v>
      </c>
      <c r="T371" s="36">
        <f t="shared" si="1326"/>
        <v>29.976399999999998</v>
      </c>
      <c r="U371" s="36">
        <f t="shared" si="1326"/>
        <v>32.073099999999997</v>
      </c>
      <c r="V371" s="36">
        <f t="shared" si="1326"/>
        <v>34.179900000000004</v>
      </c>
      <c r="W371" s="36">
        <f t="shared" si="1326"/>
        <v>100</v>
      </c>
    </row>
    <row r="372" spans="2:49">
      <c r="D372" s="36">
        <f>100-D371</f>
        <v>93.337699999999998</v>
      </c>
      <c r="E372" s="36">
        <f t="shared" ref="E372:W372" si="1327">100-E371</f>
        <v>92.636700000000005</v>
      </c>
      <c r="F372" s="36">
        <f t="shared" si="1327"/>
        <v>91.857900000000001</v>
      </c>
      <c r="G372" s="36">
        <f t="shared" si="1327"/>
        <v>90.910300000000007</v>
      </c>
      <c r="H372" s="36">
        <f t="shared" si="1327"/>
        <v>89.871200000000002</v>
      </c>
      <c r="I372" s="36">
        <f t="shared" si="1327"/>
        <v>88.736599999999996</v>
      </c>
      <c r="J372" s="36">
        <f t="shared" si="1327"/>
        <v>87.502899999999997</v>
      </c>
      <c r="K372" s="36">
        <f t="shared" si="1327"/>
        <v>86.167900000000003</v>
      </c>
      <c r="L372" s="36">
        <f t="shared" si="1327"/>
        <v>84.730400000000003</v>
      </c>
      <c r="M372" s="36">
        <f t="shared" si="1327"/>
        <v>83.191100000000006</v>
      </c>
      <c r="N372" s="36">
        <f t="shared" si="1327"/>
        <v>81.552300000000002</v>
      </c>
      <c r="O372" s="36">
        <f t="shared" si="1327"/>
        <v>79.818399999999997</v>
      </c>
      <c r="P372" s="36">
        <f t="shared" si="1327"/>
        <v>77.995999999999995</v>
      </c>
      <c r="Q372" s="36">
        <f t="shared" si="1327"/>
        <v>76.093500000000006</v>
      </c>
      <c r="R372" s="36">
        <f t="shared" si="1327"/>
        <v>74.121899999999997</v>
      </c>
      <c r="S372" s="36">
        <f t="shared" si="1327"/>
        <v>72.093800000000002</v>
      </c>
      <c r="T372" s="36">
        <f t="shared" si="1327"/>
        <v>70.023600000000002</v>
      </c>
      <c r="U372" s="36">
        <f t="shared" si="1327"/>
        <v>67.926900000000003</v>
      </c>
      <c r="V372" s="36">
        <f t="shared" si="1327"/>
        <v>65.820099999999996</v>
      </c>
      <c r="W372" s="36">
        <f t="shared" si="1327"/>
        <v>0</v>
      </c>
    </row>
    <row r="373" spans="2:49">
      <c r="C373" s="275" t="s">
        <v>398</v>
      </c>
      <c r="D373" s="276">
        <f ca="1">RAND()*100</f>
        <v>20.089803879056291</v>
      </c>
      <c r="E373" s="276">
        <f t="shared" ref="E373:W373" ca="1" si="1328">RAND()*100</f>
        <v>66.761038002285758</v>
      </c>
      <c r="F373" s="276">
        <f t="shared" ca="1" si="1328"/>
        <v>19.50251789268528</v>
      </c>
      <c r="G373" s="276">
        <f t="shared" ca="1" si="1328"/>
        <v>9.7073721451259924</v>
      </c>
      <c r="H373" s="276">
        <f t="shared" ca="1" si="1328"/>
        <v>44.488246373231235</v>
      </c>
      <c r="I373" s="276">
        <f t="shared" ca="1" si="1328"/>
        <v>95.837698883418284</v>
      </c>
      <c r="J373" s="276">
        <f t="shared" ca="1" si="1328"/>
        <v>93.733398398281267</v>
      </c>
      <c r="K373" s="276">
        <f t="shared" ca="1" si="1328"/>
        <v>41.547417661075436</v>
      </c>
      <c r="L373" s="276">
        <f t="shared" ca="1" si="1328"/>
        <v>92.817321366489608</v>
      </c>
      <c r="M373" s="276">
        <f t="shared" ca="1" si="1328"/>
        <v>56.362900275612638</v>
      </c>
      <c r="N373" s="276">
        <f t="shared" ca="1" si="1328"/>
        <v>42.836276722162623</v>
      </c>
      <c r="O373" s="276">
        <f t="shared" ca="1" si="1328"/>
        <v>6.4155087745069057</v>
      </c>
      <c r="P373" s="276">
        <f t="shared" ca="1" si="1328"/>
        <v>56.176194139091663</v>
      </c>
      <c r="Q373" s="276">
        <f t="shared" ca="1" si="1328"/>
        <v>2.3056534846778831</v>
      </c>
      <c r="R373" s="276">
        <f t="shared" ca="1" si="1328"/>
        <v>92.212512686986059</v>
      </c>
      <c r="S373" s="276">
        <f t="shared" ca="1" si="1328"/>
        <v>83.585404935707714</v>
      </c>
      <c r="T373" s="276">
        <f t="shared" ca="1" si="1328"/>
        <v>66.308838917830457</v>
      </c>
      <c r="U373" s="276">
        <f t="shared" ca="1" si="1328"/>
        <v>66.474214929177407</v>
      </c>
      <c r="V373" s="276">
        <f t="shared" ca="1" si="1328"/>
        <v>29.84724832036164</v>
      </c>
      <c r="W373" s="276">
        <f t="shared" ca="1" si="1328"/>
        <v>53.73851080329792</v>
      </c>
    </row>
    <row r="374" spans="2:49">
      <c r="D374" t="str">
        <f ca="1">IF(OR(C374="RIP",C374="***"),"***",IF((D373-D372)&gt;0,"RIP","ALIVE"))</f>
        <v>ALIVE</v>
      </c>
      <c r="E374" t="str">
        <f t="shared" ref="E374" ca="1" si="1329">IF(OR(D374="RIP",D374="***"),"***",IF((E373-E372)&gt;0,"RIP","ALIVE"))</f>
        <v>ALIVE</v>
      </c>
      <c r="F374" t="str">
        <f t="shared" ref="F374" ca="1" si="1330">IF(OR(E374="RIP",E374="***"),"***",IF((F373-F372)&gt;0,"RIP","ALIVE"))</f>
        <v>ALIVE</v>
      </c>
      <c r="G374" t="str">
        <f t="shared" ref="G374" ca="1" si="1331">IF(OR(F374="RIP",F374="***"),"***",IF((G373-G372)&gt;0,"RIP","ALIVE"))</f>
        <v>ALIVE</v>
      </c>
      <c r="H374" t="str">
        <f t="shared" ref="H374" ca="1" si="1332">IF(OR(G374="RIP",G374="***"),"***",IF((H373-H372)&gt;0,"RIP","ALIVE"))</f>
        <v>ALIVE</v>
      </c>
      <c r="I374" t="str">
        <f t="shared" ref="I374" ca="1" si="1333">IF(OR(H374="RIP",H374="***"),"***",IF((I373-I372)&gt;0,"RIP","ALIVE"))</f>
        <v>RIP</v>
      </c>
      <c r="J374" t="str">
        <f t="shared" ref="J374" ca="1" si="1334">IF(OR(I374="RIP",I374="***"),"***",IF((J373-J372)&gt;0,"RIP","ALIVE"))</f>
        <v>***</v>
      </c>
      <c r="K374" t="str">
        <f t="shared" ref="K374" ca="1" si="1335">IF(OR(J374="RIP",J374="***"),"***",IF((K373-K372)&gt;0,"RIP","ALIVE"))</f>
        <v>***</v>
      </c>
      <c r="L374" t="str">
        <f t="shared" ref="L374" ca="1" si="1336">IF(OR(K374="RIP",K374="***"),"***",IF((L373-L372)&gt;0,"RIP","ALIVE"))</f>
        <v>***</v>
      </c>
      <c r="M374" t="str">
        <f t="shared" ref="M374" ca="1" si="1337">IF(OR(L374="RIP",L374="***"),"***",IF((M373-M372)&gt;0,"RIP","ALIVE"))</f>
        <v>***</v>
      </c>
      <c r="N374" t="str">
        <f t="shared" ref="N374" ca="1" si="1338">IF(OR(M374="RIP",M374="***"),"***",IF((N373-N372)&gt;0,"RIP","ALIVE"))</f>
        <v>***</v>
      </c>
      <c r="O374" t="str">
        <f t="shared" ref="O374" ca="1" si="1339">IF(OR(N374="RIP",N374="***"),"***",IF((O373-O372)&gt;0,"RIP","ALIVE"))</f>
        <v>***</v>
      </c>
      <c r="P374" t="str">
        <f t="shared" ref="P374" ca="1" si="1340">IF(OR(O374="RIP",O374="***"),"***",IF((P373-P372)&gt;0,"RIP","ALIVE"))</f>
        <v>***</v>
      </c>
      <c r="Q374" t="str">
        <f t="shared" ref="Q374" ca="1" si="1341">IF(OR(P374="RIP",P374="***"),"***",IF((Q373-Q372)&gt;0,"RIP","ALIVE"))</f>
        <v>***</v>
      </c>
      <c r="R374" t="str">
        <f t="shared" ref="R374" ca="1" si="1342">IF(OR(Q374="RIP",Q374="***"),"***",IF((R373-R372)&gt;0,"RIP","ALIVE"))</f>
        <v>***</v>
      </c>
      <c r="S374" t="str">
        <f t="shared" ref="S374" ca="1" si="1343">IF(OR(R374="RIP",R374="***"),"***",IF((S373-S372)&gt;0,"RIP","ALIVE"))</f>
        <v>***</v>
      </c>
      <c r="T374" t="str">
        <f t="shared" ref="T374" ca="1" si="1344">IF(OR(S374="RIP",S374="***"),"***",IF((T373-T372)&gt;0,"RIP","ALIVE"))</f>
        <v>***</v>
      </c>
      <c r="U374" t="str">
        <f t="shared" ref="U374" ca="1" si="1345">IF(OR(T374="RIP",T374="***"),"***",IF((U373-U372)&gt;0,"RIP","ALIVE"))</f>
        <v>***</v>
      </c>
      <c r="V374" t="str">
        <f t="shared" ref="V374" ca="1" si="1346">IF(OR(U374="RIP",U374="***"),"***",IF((V373-V372)&gt;0,"RIP","ALIVE"))</f>
        <v>***</v>
      </c>
      <c r="W374" t="str">
        <f t="shared" ref="W374" ca="1" si="1347">IF(OR(V374="RIP",V374="***"),"***",IF((W373-W372)&gt;0,"RIP","ALIVE"))</f>
        <v>***</v>
      </c>
      <c r="X374" t="str">
        <f t="shared" ref="X374" ca="1" si="1348">IF(OR(W374="RIP",W374="***"),"***",IF((X373-X372)&gt;0,"RIP","ALIVE"))</f>
        <v>***</v>
      </c>
      <c r="Y374" t="str">
        <f t="shared" ref="Y374" ca="1" si="1349">IF(OR(X374="RIP",X374="***"),"***",IF((Y373-Y372)&gt;0,"RIP","ALIVE"))</f>
        <v>***</v>
      </c>
      <c r="Z374" t="str">
        <f t="shared" ref="Z374" ca="1" si="1350">IF(OR(Y374="RIP",Y374="***"),"***",IF((Z373-Z372)&gt;0,"RIP","ALIVE"))</f>
        <v>***</v>
      </c>
      <c r="AA374" t="str">
        <f t="shared" ref="AA374" ca="1" si="1351">IF(OR(Z374="RIP",Z374="***"),"***",IF((AA373-AA372)&gt;0,"RIP","ALIVE"))</f>
        <v>***</v>
      </c>
      <c r="AB374" t="str">
        <f t="shared" ref="AB374" ca="1" si="1352">IF(OR(AA374="RIP",AA374="***"),"***",IF((AB373-AB372)&gt;0,"RIP","ALIVE"))</f>
        <v>***</v>
      </c>
      <c r="AC374" t="str">
        <f t="shared" ref="AC374" ca="1" si="1353">IF(OR(AB374="RIP",AB374="***"),"***",IF((AC373-AC372)&gt;0,"RIP","ALIVE"))</f>
        <v>***</v>
      </c>
      <c r="AD374" t="str">
        <f t="shared" ref="AD374" ca="1" si="1354">IF(OR(AC374="RIP",AC374="***"),"***",IF((AD373-AD372)&gt;0,"RIP","ALIVE"))</f>
        <v>***</v>
      </c>
      <c r="AE374" t="str">
        <f t="shared" ref="AE374" ca="1" si="1355">IF(OR(AD374="RIP",AD374="***"),"***",IF((AE373-AE372)&gt;0,"RIP","ALIVE"))</f>
        <v>***</v>
      </c>
      <c r="AF374" t="str">
        <f t="shared" ref="AF374" ca="1" si="1356">IF(OR(AE374="RIP",AE374="***"),"***",IF((AF373-AF372)&gt;0,"RIP","ALIVE"))</f>
        <v>***</v>
      </c>
      <c r="AG374" t="str">
        <f t="shared" ref="AG374" ca="1" si="1357">IF(OR(AF374="RIP",AF374="***"),"***",IF((AG373-AG372)&gt;0,"RIP","ALIVE"))</f>
        <v>***</v>
      </c>
      <c r="AH374" t="str">
        <f t="shared" ref="AH374" ca="1" si="1358">IF(OR(AG374="RIP",AG374="***"),"***",IF((AH373-AH372)&gt;0,"RIP","ALIVE"))</f>
        <v>***</v>
      </c>
      <c r="AI374" t="str">
        <f t="shared" ref="AI374" ca="1" si="1359">IF(OR(AH374="RIP",AH374="***"),"***",IF((AI373-AI372)&gt;0,"RIP","ALIVE"))</f>
        <v>***</v>
      </c>
      <c r="AJ374" t="str">
        <f t="shared" ref="AJ374" ca="1" si="1360">IF(OR(AI374="RIP",AI374="***"),"***",IF((AJ373-AJ372)&gt;0,"RIP","ALIVE"))</f>
        <v>***</v>
      </c>
      <c r="AK374" t="str">
        <f t="shared" ref="AK374" ca="1" si="1361">IF(OR(AJ374="RIP",AJ374="***"),"***",IF((AK373-AK372)&gt;0,"RIP","ALIVE"))</f>
        <v>***</v>
      </c>
      <c r="AL374" t="str">
        <f t="shared" ref="AL374" ca="1" si="1362">IF(OR(AK374="RIP",AK374="***"),"***",IF((AL373-AL372)&gt;0,"RIP","ALIVE"))</f>
        <v>***</v>
      </c>
      <c r="AM374" t="str">
        <f t="shared" ref="AM374" ca="1" si="1363">IF(OR(AL374="RIP",AL374="***"),"***",IF((AM373-AM372)&gt;0,"RIP","ALIVE"))</f>
        <v>***</v>
      </c>
      <c r="AN374" t="str">
        <f t="shared" ref="AN374" ca="1" si="1364">IF(OR(AM374="RIP",AM374="***"),"***",IF((AN373-AN372)&gt;0,"RIP","ALIVE"))</f>
        <v>***</v>
      </c>
      <c r="AO374" t="str">
        <f t="shared" ref="AO374" ca="1" si="1365">IF(OR(AN374="RIP",AN374="***"),"***",IF((AO373-AO372)&gt;0,"RIP","ALIVE"))</f>
        <v>***</v>
      </c>
      <c r="AP374" t="str">
        <f t="shared" ref="AP374" ca="1" si="1366">IF(OR(AO374="RIP",AO374="***"),"***",IF((AP373-AP372)&gt;0,"RIP","ALIVE"))</f>
        <v>***</v>
      </c>
      <c r="AQ374" t="str">
        <f t="shared" ref="AQ374" ca="1" si="1367">IF(OR(AP374="RIP",AP374="***"),"***",IF((AQ373-AQ372)&gt;0,"RIP","ALIVE"))</f>
        <v>***</v>
      </c>
      <c r="AR374" t="str">
        <f t="shared" ref="AR374" ca="1" si="1368">IF(OR(AQ374="RIP",AQ374="***"),"***",IF((AR373-AR372)&gt;0,"RIP","ALIVE"))</f>
        <v>***</v>
      </c>
      <c r="AS374" t="str">
        <f t="shared" ref="AS374" ca="1" si="1369">IF(OR(AR374="RIP",AR374="***"),"***",IF((AS373-AS372)&gt;0,"RIP","ALIVE"))</f>
        <v>***</v>
      </c>
      <c r="AT374" t="str">
        <f t="shared" ref="AT374" ca="1" si="1370">IF(OR(AS374="RIP",AS374="***"),"***",IF((AT373-AT372)&gt;0,"RIP","ALIVE"))</f>
        <v>***</v>
      </c>
      <c r="AU374" t="str">
        <f t="shared" ref="AU374" ca="1" si="1371">IF(OR(AT374="RIP",AT374="***"),"***",IF((AU373-AU372)&gt;0,"RIP","ALIVE"))</f>
        <v>***</v>
      </c>
      <c r="AV374" t="str">
        <f t="shared" ref="AV374" ca="1" si="1372">IF(OR(AU374="RIP",AU374="***"),"***",IF((AV373-AV372)&gt;0,"RIP","ALIVE"))</f>
        <v>***</v>
      </c>
      <c r="AW374" t="str">
        <f t="shared" ref="AW374" ca="1" si="1373">IF(OR(AV374="RIP",AV374="***"),"***",IF((AW373-AW372)&gt;0,"RIP","ALIVE"))</f>
        <v>***</v>
      </c>
    </row>
    <row r="377" spans="2:49">
      <c r="B377">
        <v>82</v>
      </c>
      <c r="C377" t="s">
        <v>396</v>
      </c>
      <c r="D377" s="75">
        <f ca="1">COUNTIF(D383:AW383,"ALIVE")</f>
        <v>2</v>
      </c>
    </row>
    <row r="378" spans="2:49">
      <c r="C378" s="75" t="s">
        <v>349</v>
      </c>
      <c r="D378" s="273">
        <v>82</v>
      </c>
      <c r="E378" s="201">
        <f>D378+1</f>
        <v>83</v>
      </c>
      <c r="F378" s="201">
        <f t="shared" ref="F378:P378" si="1374">E378+1</f>
        <v>84</v>
      </c>
      <c r="G378" s="201">
        <f t="shared" si="1374"/>
        <v>85</v>
      </c>
      <c r="H378" s="201">
        <f t="shared" si="1374"/>
        <v>86</v>
      </c>
      <c r="I378" s="201">
        <f t="shared" si="1374"/>
        <v>87</v>
      </c>
      <c r="J378" s="201">
        <f t="shared" si="1374"/>
        <v>88</v>
      </c>
      <c r="K378" s="201">
        <f t="shared" si="1374"/>
        <v>89</v>
      </c>
      <c r="L378" s="201">
        <f t="shared" si="1374"/>
        <v>90</v>
      </c>
      <c r="M378" s="201">
        <f t="shared" si="1374"/>
        <v>91</v>
      </c>
      <c r="N378" s="201">
        <f t="shared" si="1374"/>
        <v>92</v>
      </c>
      <c r="O378" s="201">
        <f t="shared" si="1374"/>
        <v>93</v>
      </c>
      <c r="P378" s="201">
        <f t="shared" si="1374"/>
        <v>94</v>
      </c>
      <c r="Q378" s="201">
        <f>P378+1</f>
        <v>95</v>
      </c>
      <c r="R378" s="201">
        <f t="shared" ref="R378:V378" si="1375">Q378+1</f>
        <v>96</v>
      </c>
      <c r="S378" s="201">
        <f t="shared" si="1375"/>
        <v>97</v>
      </c>
      <c r="T378" s="201">
        <f t="shared" si="1375"/>
        <v>98</v>
      </c>
      <c r="U378" s="201">
        <f t="shared" si="1375"/>
        <v>99</v>
      </c>
      <c r="V378" s="201">
        <f t="shared" si="1375"/>
        <v>100</v>
      </c>
    </row>
    <row r="379" spans="2:49">
      <c r="D379" s="274">
        <v>7.3633000000000004E-2</v>
      </c>
      <c r="E379" s="274">
        <v>8.1420999999999993E-2</v>
      </c>
      <c r="F379" s="274">
        <v>9.0897000000000006E-2</v>
      </c>
      <c r="G379" s="274">
        <v>0.101288</v>
      </c>
      <c r="H379" s="274">
        <v>0.112634</v>
      </c>
      <c r="I379" s="274">
        <v>0.124971</v>
      </c>
      <c r="J379" s="274">
        <v>0.138321</v>
      </c>
      <c r="K379" s="274">
        <v>0.152696</v>
      </c>
      <c r="L379" s="274">
        <v>0.16808899999999999</v>
      </c>
      <c r="M379" s="274">
        <v>0.184477</v>
      </c>
      <c r="N379" s="274">
        <v>0.201816</v>
      </c>
      <c r="O379" s="274">
        <v>0.22004000000000001</v>
      </c>
      <c r="P379" s="274">
        <v>0.239065</v>
      </c>
      <c r="Q379" s="274">
        <v>0.25878099999999998</v>
      </c>
      <c r="R379" s="274">
        <v>0.27906199999999998</v>
      </c>
      <c r="S379" s="274">
        <v>0.29976399999999997</v>
      </c>
      <c r="T379" s="274">
        <v>0.32073099999999999</v>
      </c>
      <c r="U379" s="274">
        <v>0.34179900000000002</v>
      </c>
      <c r="V379" s="274">
        <v>1</v>
      </c>
    </row>
    <row r="380" spans="2:49">
      <c r="C380" t="s">
        <v>397</v>
      </c>
      <c r="D380" s="36">
        <f>D379*100</f>
        <v>7.3633000000000006</v>
      </c>
      <c r="E380" s="36">
        <f t="shared" ref="E380:V380" si="1376">E379*100</f>
        <v>8.1420999999999992</v>
      </c>
      <c r="F380" s="36">
        <f t="shared" si="1376"/>
        <v>9.0897000000000006</v>
      </c>
      <c r="G380" s="36">
        <f t="shared" si="1376"/>
        <v>10.1288</v>
      </c>
      <c r="H380" s="36">
        <f t="shared" si="1376"/>
        <v>11.263399999999999</v>
      </c>
      <c r="I380" s="36">
        <f t="shared" si="1376"/>
        <v>12.4971</v>
      </c>
      <c r="J380" s="36">
        <f t="shared" si="1376"/>
        <v>13.832100000000001</v>
      </c>
      <c r="K380" s="36">
        <f t="shared" si="1376"/>
        <v>15.269600000000001</v>
      </c>
      <c r="L380" s="36">
        <f t="shared" si="1376"/>
        <v>16.808899999999998</v>
      </c>
      <c r="M380" s="36">
        <f t="shared" si="1376"/>
        <v>18.447700000000001</v>
      </c>
      <c r="N380" s="36">
        <f t="shared" si="1376"/>
        <v>20.1816</v>
      </c>
      <c r="O380" s="36">
        <f t="shared" si="1376"/>
        <v>22.004000000000001</v>
      </c>
      <c r="P380" s="36">
        <f t="shared" si="1376"/>
        <v>23.906500000000001</v>
      </c>
      <c r="Q380" s="36">
        <f t="shared" si="1376"/>
        <v>25.8781</v>
      </c>
      <c r="R380" s="36">
        <f t="shared" si="1376"/>
        <v>27.906199999999998</v>
      </c>
      <c r="S380" s="36">
        <f t="shared" si="1376"/>
        <v>29.976399999999998</v>
      </c>
      <c r="T380" s="36">
        <f t="shared" si="1376"/>
        <v>32.073099999999997</v>
      </c>
      <c r="U380" s="36">
        <f t="shared" si="1376"/>
        <v>34.179900000000004</v>
      </c>
      <c r="V380" s="36">
        <f t="shared" si="1376"/>
        <v>100</v>
      </c>
    </row>
    <row r="381" spans="2:49">
      <c r="D381" s="36">
        <f>100-D380</f>
        <v>92.636700000000005</v>
      </c>
      <c r="E381" s="36">
        <f t="shared" ref="E381:V381" si="1377">100-E380</f>
        <v>91.857900000000001</v>
      </c>
      <c r="F381" s="36">
        <f t="shared" si="1377"/>
        <v>90.910300000000007</v>
      </c>
      <c r="G381" s="36">
        <f t="shared" si="1377"/>
        <v>89.871200000000002</v>
      </c>
      <c r="H381" s="36">
        <f t="shared" si="1377"/>
        <v>88.736599999999996</v>
      </c>
      <c r="I381" s="36">
        <f t="shared" si="1377"/>
        <v>87.502899999999997</v>
      </c>
      <c r="J381" s="36">
        <f t="shared" si="1377"/>
        <v>86.167900000000003</v>
      </c>
      <c r="K381" s="36">
        <f t="shared" si="1377"/>
        <v>84.730400000000003</v>
      </c>
      <c r="L381" s="36">
        <f t="shared" si="1377"/>
        <v>83.191100000000006</v>
      </c>
      <c r="M381" s="36">
        <f t="shared" si="1377"/>
        <v>81.552300000000002</v>
      </c>
      <c r="N381" s="36">
        <f t="shared" si="1377"/>
        <v>79.818399999999997</v>
      </c>
      <c r="O381" s="36">
        <f t="shared" si="1377"/>
        <v>77.995999999999995</v>
      </c>
      <c r="P381" s="36">
        <f t="shared" si="1377"/>
        <v>76.093500000000006</v>
      </c>
      <c r="Q381" s="36">
        <f t="shared" si="1377"/>
        <v>74.121899999999997</v>
      </c>
      <c r="R381" s="36">
        <f t="shared" si="1377"/>
        <v>72.093800000000002</v>
      </c>
      <c r="S381" s="36">
        <f t="shared" si="1377"/>
        <v>70.023600000000002</v>
      </c>
      <c r="T381" s="36">
        <f t="shared" si="1377"/>
        <v>67.926900000000003</v>
      </c>
      <c r="U381" s="36">
        <f t="shared" si="1377"/>
        <v>65.820099999999996</v>
      </c>
      <c r="V381" s="36">
        <f t="shared" si="1377"/>
        <v>0</v>
      </c>
    </row>
    <row r="382" spans="2:49">
      <c r="C382" s="275" t="s">
        <v>398</v>
      </c>
      <c r="D382" s="276">
        <f ca="1">RAND()*100</f>
        <v>23.883297013527883</v>
      </c>
      <c r="E382" s="276">
        <f t="shared" ref="E382:V382" ca="1" si="1378">RAND()*100</f>
        <v>20.575409240302534</v>
      </c>
      <c r="F382" s="276">
        <f t="shared" ca="1" si="1378"/>
        <v>92.306719540799975</v>
      </c>
      <c r="G382" s="276">
        <f t="shared" ca="1" si="1378"/>
        <v>61.252347198697457</v>
      </c>
      <c r="H382" s="276">
        <f t="shared" ca="1" si="1378"/>
        <v>50.339915802113609</v>
      </c>
      <c r="I382" s="276">
        <f t="shared" ca="1" si="1378"/>
        <v>55.858190242258843</v>
      </c>
      <c r="J382" s="276">
        <f t="shared" ca="1" si="1378"/>
        <v>41.346146749519619</v>
      </c>
      <c r="K382" s="276">
        <f t="shared" ca="1" si="1378"/>
        <v>25.261308024510665</v>
      </c>
      <c r="L382" s="276">
        <f t="shared" ca="1" si="1378"/>
        <v>63.324308420259413</v>
      </c>
      <c r="M382" s="276">
        <f t="shared" ca="1" si="1378"/>
        <v>22.659664105157752</v>
      </c>
      <c r="N382" s="276">
        <f t="shared" ca="1" si="1378"/>
        <v>11.559629084204948</v>
      </c>
      <c r="O382" s="276">
        <f t="shared" ca="1" si="1378"/>
        <v>51.222044360632381</v>
      </c>
      <c r="P382" s="276">
        <f t="shared" ca="1" si="1378"/>
        <v>30.593353719976868</v>
      </c>
      <c r="Q382" s="276">
        <f t="shared" ca="1" si="1378"/>
        <v>79.552593529167751</v>
      </c>
      <c r="R382" s="276">
        <f t="shared" ca="1" si="1378"/>
        <v>16.024234904135515</v>
      </c>
      <c r="S382" s="276">
        <f t="shared" ca="1" si="1378"/>
        <v>8.4566049283035571</v>
      </c>
      <c r="T382" s="276">
        <f t="shared" ca="1" si="1378"/>
        <v>27.349635298716425</v>
      </c>
      <c r="U382" s="276">
        <f t="shared" ca="1" si="1378"/>
        <v>86.906403058472876</v>
      </c>
      <c r="V382" s="276">
        <f t="shared" ca="1" si="1378"/>
        <v>84.965955601841173</v>
      </c>
    </row>
    <row r="383" spans="2:49">
      <c r="D383" t="str">
        <f ca="1">IF(OR(C383="RIP",C383="***"),"***",IF((D382-D381)&gt;0,"RIP","ALIVE"))</f>
        <v>ALIVE</v>
      </c>
      <c r="E383" t="str">
        <f t="shared" ref="E383" ca="1" si="1379">IF(OR(D383="RIP",D383="***"),"***",IF((E382-E381)&gt;0,"RIP","ALIVE"))</f>
        <v>ALIVE</v>
      </c>
      <c r="F383" t="str">
        <f t="shared" ref="F383" ca="1" si="1380">IF(OR(E383="RIP",E383="***"),"***",IF((F382-F381)&gt;0,"RIP","ALIVE"))</f>
        <v>RIP</v>
      </c>
      <c r="G383" t="str">
        <f t="shared" ref="G383" ca="1" si="1381">IF(OR(F383="RIP",F383="***"),"***",IF((G382-G381)&gt;0,"RIP","ALIVE"))</f>
        <v>***</v>
      </c>
      <c r="H383" t="str">
        <f t="shared" ref="H383" ca="1" si="1382">IF(OR(G383="RIP",G383="***"),"***",IF((H382-H381)&gt;0,"RIP","ALIVE"))</f>
        <v>***</v>
      </c>
      <c r="I383" t="str">
        <f t="shared" ref="I383" ca="1" si="1383">IF(OR(H383="RIP",H383="***"),"***",IF((I382-I381)&gt;0,"RIP","ALIVE"))</f>
        <v>***</v>
      </c>
      <c r="J383" t="str">
        <f t="shared" ref="J383" ca="1" si="1384">IF(OR(I383="RIP",I383="***"),"***",IF((J382-J381)&gt;0,"RIP","ALIVE"))</f>
        <v>***</v>
      </c>
      <c r="K383" t="str">
        <f t="shared" ref="K383" ca="1" si="1385">IF(OR(J383="RIP",J383="***"),"***",IF((K382-K381)&gt;0,"RIP","ALIVE"))</f>
        <v>***</v>
      </c>
      <c r="L383" t="str">
        <f t="shared" ref="L383" ca="1" si="1386">IF(OR(K383="RIP",K383="***"),"***",IF((L382-L381)&gt;0,"RIP","ALIVE"))</f>
        <v>***</v>
      </c>
      <c r="M383" t="str">
        <f t="shared" ref="M383" ca="1" si="1387">IF(OR(L383="RIP",L383="***"),"***",IF((M382-M381)&gt;0,"RIP","ALIVE"))</f>
        <v>***</v>
      </c>
      <c r="N383" t="str">
        <f t="shared" ref="N383" ca="1" si="1388">IF(OR(M383="RIP",M383="***"),"***",IF((N382-N381)&gt;0,"RIP","ALIVE"))</f>
        <v>***</v>
      </c>
      <c r="O383" t="str">
        <f t="shared" ref="O383" ca="1" si="1389">IF(OR(N383="RIP",N383="***"),"***",IF((O382-O381)&gt;0,"RIP","ALIVE"))</f>
        <v>***</v>
      </c>
      <c r="P383" t="str">
        <f t="shared" ref="P383" ca="1" si="1390">IF(OR(O383="RIP",O383="***"),"***",IF((P382-P381)&gt;0,"RIP","ALIVE"))</f>
        <v>***</v>
      </c>
      <c r="Q383" t="str">
        <f t="shared" ref="Q383" ca="1" si="1391">IF(OR(P383="RIP",P383="***"),"***",IF((Q382-Q381)&gt;0,"RIP","ALIVE"))</f>
        <v>***</v>
      </c>
      <c r="R383" t="str">
        <f t="shared" ref="R383" ca="1" si="1392">IF(OR(Q383="RIP",Q383="***"),"***",IF((R382-R381)&gt;0,"RIP","ALIVE"))</f>
        <v>***</v>
      </c>
      <c r="S383" t="str">
        <f t="shared" ref="S383" ca="1" si="1393">IF(OR(R383="RIP",R383="***"),"***",IF((S382-S381)&gt;0,"RIP","ALIVE"))</f>
        <v>***</v>
      </c>
      <c r="T383" t="str">
        <f t="shared" ref="T383" ca="1" si="1394">IF(OR(S383="RIP",S383="***"),"***",IF((T382-T381)&gt;0,"RIP","ALIVE"))</f>
        <v>***</v>
      </c>
      <c r="U383" t="str">
        <f t="shared" ref="U383" ca="1" si="1395">IF(OR(T383="RIP",T383="***"),"***",IF((U382-U381)&gt;0,"RIP","ALIVE"))</f>
        <v>***</v>
      </c>
      <c r="V383" t="str">
        <f t="shared" ref="V383" ca="1" si="1396">IF(OR(U383="RIP",U383="***"),"***",IF((V382-V381)&gt;0,"RIP","ALIVE"))</f>
        <v>***</v>
      </c>
      <c r="W383" t="str">
        <f t="shared" ref="W383" ca="1" si="1397">IF(OR(V383="RIP",V383="***"),"***",IF((W382-W381)&gt;0,"RIP","ALIVE"))</f>
        <v>***</v>
      </c>
      <c r="X383" t="str">
        <f t="shared" ref="X383" ca="1" si="1398">IF(OR(W383="RIP",W383="***"),"***",IF((X382-X381)&gt;0,"RIP","ALIVE"))</f>
        <v>***</v>
      </c>
      <c r="Y383" t="str">
        <f t="shared" ref="Y383" ca="1" si="1399">IF(OR(X383="RIP",X383="***"),"***",IF((Y382-Y381)&gt;0,"RIP","ALIVE"))</f>
        <v>***</v>
      </c>
      <c r="Z383" t="str">
        <f t="shared" ref="Z383" ca="1" si="1400">IF(OR(Y383="RIP",Y383="***"),"***",IF((Z382-Z381)&gt;0,"RIP","ALIVE"))</f>
        <v>***</v>
      </c>
      <c r="AA383" t="str">
        <f t="shared" ref="AA383" ca="1" si="1401">IF(OR(Z383="RIP",Z383="***"),"***",IF((AA382-AA381)&gt;0,"RIP","ALIVE"))</f>
        <v>***</v>
      </c>
      <c r="AB383" t="str">
        <f t="shared" ref="AB383" ca="1" si="1402">IF(OR(AA383="RIP",AA383="***"),"***",IF((AB382-AB381)&gt;0,"RIP","ALIVE"))</f>
        <v>***</v>
      </c>
      <c r="AC383" t="str">
        <f t="shared" ref="AC383" ca="1" si="1403">IF(OR(AB383="RIP",AB383="***"),"***",IF((AC382-AC381)&gt;0,"RIP","ALIVE"))</f>
        <v>***</v>
      </c>
      <c r="AD383" t="str">
        <f t="shared" ref="AD383" ca="1" si="1404">IF(OR(AC383="RIP",AC383="***"),"***",IF((AD382-AD381)&gt;0,"RIP","ALIVE"))</f>
        <v>***</v>
      </c>
      <c r="AE383" t="str">
        <f t="shared" ref="AE383" ca="1" si="1405">IF(OR(AD383="RIP",AD383="***"),"***",IF((AE382-AE381)&gt;0,"RIP","ALIVE"))</f>
        <v>***</v>
      </c>
      <c r="AF383" t="str">
        <f t="shared" ref="AF383" ca="1" si="1406">IF(OR(AE383="RIP",AE383="***"),"***",IF((AF382-AF381)&gt;0,"RIP","ALIVE"))</f>
        <v>***</v>
      </c>
      <c r="AG383" t="str">
        <f t="shared" ref="AG383" ca="1" si="1407">IF(OR(AF383="RIP",AF383="***"),"***",IF((AG382-AG381)&gt;0,"RIP","ALIVE"))</f>
        <v>***</v>
      </c>
      <c r="AH383" t="str">
        <f t="shared" ref="AH383" ca="1" si="1408">IF(OR(AG383="RIP",AG383="***"),"***",IF((AH382-AH381)&gt;0,"RIP","ALIVE"))</f>
        <v>***</v>
      </c>
      <c r="AI383" t="str">
        <f t="shared" ref="AI383" ca="1" si="1409">IF(OR(AH383="RIP",AH383="***"),"***",IF((AI382-AI381)&gt;0,"RIP","ALIVE"))</f>
        <v>***</v>
      </c>
      <c r="AJ383" t="str">
        <f t="shared" ref="AJ383" ca="1" si="1410">IF(OR(AI383="RIP",AI383="***"),"***",IF((AJ382-AJ381)&gt;0,"RIP","ALIVE"))</f>
        <v>***</v>
      </c>
      <c r="AK383" t="str">
        <f t="shared" ref="AK383" ca="1" si="1411">IF(OR(AJ383="RIP",AJ383="***"),"***",IF((AK382-AK381)&gt;0,"RIP","ALIVE"))</f>
        <v>***</v>
      </c>
      <c r="AL383" t="str">
        <f t="shared" ref="AL383" ca="1" si="1412">IF(OR(AK383="RIP",AK383="***"),"***",IF((AL382-AL381)&gt;0,"RIP","ALIVE"))</f>
        <v>***</v>
      </c>
      <c r="AM383" t="str">
        <f t="shared" ref="AM383" ca="1" si="1413">IF(OR(AL383="RIP",AL383="***"),"***",IF((AM382-AM381)&gt;0,"RIP","ALIVE"))</f>
        <v>***</v>
      </c>
      <c r="AN383" t="str">
        <f t="shared" ref="AN383" ca="1" si="1414">IF(OR(AM383="RIP",AM383="***"),"***",IF((AN382-AN381)&gt;0,"RIP","ALIVE"))</f>
        <v>***</v>
      </c>
      <c r="AO383" t="str">
        <f t="shared" ref="AO383" ca="1" si="1415">IF(OR(AN383="RIP",AN383="***"),"***",IF((AO382-AO381)&gt;0,"RIP","ALIVE"))</f>
        <v>***</v>
      </c>
      <c r="AP383" t="str">
        <f t="shared" ref="AP383" ca="1" si="1416">IF(OR(AO383="RIP",AO383="***"),"***",IF((AP382-AP381)&gt;0,"RIP","ALIVE"))</f>
        <v>***</v>
      </c>
      <c r="AQ383" t="str">
        <f t="shared" ref="AQ383" ca="1" si="1417">IF(OR(AP383="RIP",AP383="***"),"***",IF((AQ382-AQ381)&gt;0,"RIP","ALIVE"))</f>
        <v>***</v>
      </c>
      <c r="AR383" t="str">
        <f t="shared" ref="AR383" ca="1" si="1418">IF(OR(AQ383="RIP",AQ383="***"),"***",IF((AR382-AR381)&gt;0,"RIP","ALIVE"))</f>
        <v>***</v>
      </c>
      <c r="AS383" t="str">
        <f t="shared" ref="AS383" ca="1" si="1419">IF(OR(AR383="RIP",AR383="***"),"***",IF((AS382-AS381)&gt;0,"RIP","ALIVE"))</f>
        <v>***</v>
      </c>
      <c r="AT383" t="str">
        <f t="shared" ref="AT383" ca="1" si="1420">IF(OR(AS383="RIP",AS383="***"),"***",IF((AT382-AT381)&gt;0,"RIP","ALIVE"))</f>
        <v>***</v>
      </c>
      <c r="AU383" t="str">
        <f t="shared" ref="AU383" ca="1" si="1421">IF(OR(AT383="RIP",AT383="***"),"***",IF((AU382-AU381)&gt;0,"RIP","ALIVE"))</f>
        <v>***</v>
      </c>
      <c r="AV383" t="str">
        <f t="shared" ref="AV383" ca="1" si="1422">IF(OR(AU383="RIP",AU383="***"),"***",IF((AV382-AV381)&gt;0,"RIP","ALIVE"))</f>
        <v>***</v>
      </c>
      <c r="AW383" t="str">
        <f t="shared" ref="AW383" ca="1" si="1423">IF(OR(AV383="RIP",AV383="***"),"***",IF((AW382-AW381)&gt;0,"RIP","ALIVE"))</f>
        <v>***</v>
      </c>
    </row>
    <row r="386" spans="2:49">
      <c r="B386">
        <v>83</v>
      </c>
      <c r="C386" t="s">
        <v>396</v>
      </c>
      <c r="D386" s="75">
        <f ca="1">COUNTIF(D392:AW392,"ALIVE")</f>
        <v>12</v>
      </c>
    </row>
    <row r="387" spans="2:49">
      <c r="C387" s="75" t="s">
        <v>349</v>
      </c>
      <c r="D387" s="273">
        <v>83</v>
      </c>
      <c r="E387" s="201">
        <f>D387+1</f>
        <v>84</v>
      </c>
      <c r="F387" s="201">
        <f t="shared" ref="F387:P387" si="1424">E387+1</f>
        <v>85</v>
      </c>
      <c r="G387" s="201">
        <f t="shared" si="1424"/>
        <v>86</v>
      </c>
      <c r="H387" s="201">
        <f t="shared" si="1424"/>
        <v>87</v>
      </c>
      <c r="I387" s="201">
        <f t="shared" si="1424"/>
        <v>88</v>
      </c>
      <c r="J387" s="201">
        <f t="shared" si="1424"/>
        <v>89</v>
      </c>
      <c r="K387" s="201">
        <f t="shared" si="1424"/>
        <v>90</v>
      </c>
      <c r="L387" s="201">
        <f t="shared" si="1424"/>
        <v>91</v>
      </c>
      <c r="M387" s="201">
        <f t="shared" si="1424"/>
        <v>92</v>
      </c>
      <c r="N387" s="201">
        <f t="shared" si="1424"/>
        <v>93</v>
      </c>
      <c r="O387" s="201">
        <f t="shared" si="1424"/>
        <v>94</v>
      </c>
      <c r="P387" s="201">
        <f t="shared" si="1424"/>
        <v>95</v>
      </c>
      <c r="Q387" s="201">
        <f>P387+1</f>
        <v>96</v>
      </c>
      <c r="R387" s="201">
        <f t="shared" ref="R387:U387" si="1425">Q387+1</f>
        <v>97</v>
      </c>
      <c r="S387" s="201">
        <f t="shared" si="1425"/>
        <v>98</v>
      </c>
      <c r="T387" s="201">
        <f t="shared" si="1425"/>
        <v>99</v>
      </c>
      <c r="U387" s="201">
        <f t="shared" si="1425"/>
        <v>100</v>
      </c>
    </row>
    <row r="388" spans="2:49">
      <c r="D388" s="274">
        <v>8.1420999999999993E-2</v>
      </c>
      <c r="E388" s="274">
        <v>9.0897000000000006E-2</v>
      </c>
      <c r="F388" s="274">
        <v>0.101288</v>
      </c>
      <c r="G388" s="274">
        <v>0.112634</v>
      </c>
      <c r="H388" s="274">
        <v>0.124971</v>
      </c>
      <c r="I388" s="274">
        <v>0.138321</v>
      </c>
      <c r="J388" s="274">
        <v>0.152696</v>
      </c>
      <c r="K388" s="274">
        <v>0.16808899999999999</v>
      </c>
      <c r="L388" s="274">
        <v>0.184477</v>
      </c>
      <c r="M388" s="274">
        <v>0.201816</v>
      </c>
      <c r="N388" s="274">
        <v>0.22004000000000001</v>
      </c>
      <c r="O388" s="274">
        <v>0.239065</v>
      </c>
      <c r="P388" s="274">
        <v>0.25878099999999998</v>
      </c>
      <c r="Q388" s="274">
        <v>0.27906199999999998</v>
      </c>
      <c r="R388" s="274">
        <v>0.29976399999999997</v>
      </c>
      <c r="S388" s="274">
        <v>0.32073099999999999</v>
      </c>
      <c r="T388" s="274">
        <v>0.34179900000000002</v>
      </c>
      <c r="U388" s="274">
        <v>1</v>
      </c>
    </row>
    <row r="389" spans="2:49">
      <c r="C389" t="s">
        <v>397</v>
      </c>
      <c r="D389" s="36">
        <f>D388*100</f>
        <v>8.1420999999999992</v>
      </c>
      <c r="E389" s="36">
        <f t="shared" ref="E389:U389" si="1426">E388*100</f>
        <v>9.0897000000000006</v>
      </c>
      <c r="F389" s="36">
        <f t="shared" si="1426"/>
        <v>10.1288</v>
      </c>
      <c r="G389" s="36">
        <f t="shared" si="1426"/>
        <v>11.263399999999999</v>
      </c>
      <c r="H389" s="36">
        <f t="shared" si="1426"/>
        <v>12.4971</v>
      </c>
      <c r="I389" s="36">
        <f t="shared" si="1426"/>
        <v>13.832100000000001</v>
      </c>
      <c r="J389" s="36">
        <f t="shared" si="1426"/>
        <v>15.269600000000001</v>
      </c>
      <c r="K389" s="36">
        <f t="shared" si="1426"/>
        <v>16.808899999999998</v>
      </c>
      <c r="L389" s="36">
        <f t="shared" si="1426"/>
        <v>18.447700000000001</v>
      </c>
      <c r="M389" s="36">
        <f t="shared" si="1426"/>
        <v>20.1816</v>
      </c>
      <c r="N389" s="36">
        <f t="shared" si="1426"/>
        <v>22.004000000000001</v>
      </c>
      <c r="O389" s="36">
        <f t="shared" si="1426"/>
        <v>23.906500000000001</v>
      </c>
      <c r="P389" s="36">
        <f t="shared" si="1426"/>
        <v>25.8781</v>
      </c>
      <c r="Q389" s="36">
        <f t="shared" si="1426"/>
        <v>27.906199999999998</v>
      </c>
      <c r="R389" s="36">
        <f t="shared" si="1426"/>
        <v>29.976399999999998</v>
      </c>
      <c r="S389" s="36">
        <f t="shared" si="1426"/>
        <v>32.073099999999997</v>
      </c>
      <c r="T389" s="36">
        <f t="shared" si="1426"/>
        <v>34.179900000000004</v>
      </c>
      <c r="U389" s="36">
        <f t="shared" si="1426"/>
        <v>100</v>
      </c>
    </row>
    <row r="390" spans="2:49">
      <c r="D390" s="36">
        <f>100-D389</f>
        <v>91.857900000000001</v>
      </c>
      <c r="E390" s="36">
        <f t="shared" ref="E390:U390" si="1427">100-E389</f>
        <v>90.910300000000007</v>
      </c>
      <c r="F390" s="36">
        <f t="shared" si="1427"/>
        <v>89.871200000000002</v>
      </c>
      <c r="G390" s="36">
        <f t="shared" si="1427"/>
        <v>88.736599999999996</v>
      </c>
      <c r="H390" s="36">
        <f t="shared" si="1427"/>
        <v>87.502899999999997</v>
      </c>
      <c r="I390" s="36">
        <f t="shared" si="1427"/>
        <v>86.167900000000003</v>
      </c>
      <c r="J390" s="36">
        <f t="shared" si="1427"/>
        <v>84.730400000000003</v>
      </c>
      <c r="K390" s="36">
        <f t="shared" si="1427"/>
        <v>83.191100000000006</v>
      </c>
      <c r="L390" s="36">
        <f t="shared" si="1427"/>
        <v>81.552300000000002</v>
      </c>
      <c r="M390" s="36">
        <f t="shared" si="1427"/>
        <v>79.818399999999997</v>
      </c>
      <c r="N390" s="36">
        <f t="shared" si="1427"/>
        <v>77.995999999999995</v>
      </c>
      <c r="O390" s="36">
        <f t="shared" si="1427"/>
        <v>76.093500000000006</v>
      </c>
      <c r="P390" s="36">
        <f t="shared" si="1427"/>
        <v>74.121899999999997</v>
      </c>
      <c r="Q390" s="36">
        <f t="shared" si="1427"/>
        <v>72.093800000000002</v>
      </c>
      <c r="R390" s="36">
        <f t="shared" si="1427"/>
        <v>70.023600000000002</v>
      </c>
      <c r="S390" s="36">
        <f t="shared" si="1427"/>
        <v>67.926900000000003</v>
      </c>
      <c r="T390" s="36">
        <f t="shared" si="1427"/>
        <v>65.820099999999996</v>
      </c>
      <c r="U390" s="36">
        <f t="shared" si="1427"/>
        <v>0</v>
      </c>
    </row>
    <row r="391" spans="2:49">
      <c r="C391" s="275" t="s">
        <v>398</v>
      </c>
      <c r="D391" s="276">
        <f ca="1">RAND()*100</f>
        <v>33.676267382741031</v>
      </c>
      <c r="E391" s="276">
        <f t="shared" ref="E391:U391" ca="1" si="1428">RAND()*100</f>
        <v>23.172767781013903</v>
      </c>
      <c r="F391" s="276">
        <f t="shared" ca="1" si="1428"/>
        <v>66.533418774631201</v>
      </c>
      <c r="G391" s="276">
        <f t="shared" ca="1" si="1428"/>
        <v>13.22572501493987</v>
      </c>
      <c r="H391" s="276">
        <f t="shared" ca="1" si="1428"/>
        <v>6.3217105201532782</v>
      </c>
      <c r="I391" s="276">
        <f t="shared" ca="1" si="1428"/>
        <v>48.638747452380024</v>
      </c>
      <c r="J391" s="276">
        <f t="shared" ca="1" si="1428"/>
        <v>47.410503114491441</v>
      </c>
      <c r="K391" s="276">
        <f t="shared" ca="1" si="1428"/>
        <v>51.379360700698918</v>
      </c>
      <c r="L391" s="276">
        <f t="shared" ca="1" si="1428"/>
        <v>53.752686449166866</v>
      </c>
      <c r="M391" s="276">
        <f t="shared" ca="1" si="1428"/>
        <v>57.509911359221356</v>
      </c>
      <c r="N391" s="276">
        <f t="shared" ca="1" si="1428"/>
        <v>30.567681341368992</v>
      </c>
      <c r="O391" s="276">
        <f t="shared" ca="1" si="1428"/>
        <v>75.040537717001158</v>
      </c>
      <c r="P391" s="276">
        <f t="shared" ca="1" si="1428"/>
        <v>83.519860717870458</v>
      </c>
      <c r="Q391" s="276">
        <f t="shared" ca="1" si="1428"/>
        <v>11.224957861414808</v>
      </c>
      <c r="R391" s="276">
        <f t="shared" ca="1" si="1428"/>
        <v>18.721507646637768</v>
      </c>
      <c r="S391" s="276">
        <f t="shared" ca="1" si="1428"/>
        <v>56.60529297080793</v>
      </c>
      <c r="T391" s="276">
        <f t="shared" ca="1" si="1428"/>
        <v>6.8245189134534368</v>
      </c>
      <c r="U391" s="276">
        <f t="shared" ca="1" si="1428"/>
        <v>94.988962043266284</v>
      </c>
    </row>
    <row r="392" spans="2:49">
      <c r="D392" t="str">
        <f ca="1">IF(OR(C392="RIP",C392="***"),"***",IF((D391-D390)&gt;0,"RIP","ALIVE"))</f>
        <v>ALIVE</v>
      </c>
      <c r="E392" t="str">
        <f t="shared" ref="E392" ca="1" si="1429">IF(OR(D392="RIP",D392="***"),"***",IF((E391-E390)&gt;0,"RIP","ALIVE"))</f>
        <v>ALIVE</v>
      </c>
      <c r="F392" t="str">
        <f t="shared" ref="F392" ca="1" si="1430">IF(OR(E392="RIP",E392="***"),"***",IF((F391-F390)&gt;0,"RIP","ALIVE"))</f>
        <v>ALIVE</v>
      </c>
      <c r="G392" t="str">
        <f t="shared" ref="G392" ca="1" si="1431">IF(OR(F392="RIP",F392="***"),"***",IF((G391-G390)&gt;0,"RIP","ALIVE"))</f>
        <v>ALIVE</v>
      </c>
      <c r="H392" t="str">
        <f t="shared" ref="H392" ca="1" si="1432">IF(OR(G392="RIP",G392="***"),"***",IF((H391-H390)&gt;0,"RIP","ALIVE"))</f>
        <v>ALIVE</v>
      </c>
      <c r="I392" t="str">
        <f t="shared" ref="I392" ca="1" si="1433">IF(OR(H392="RIP",H392="***"),"***",IF((I391-I390)&gt;0,"RIP","ALIVE"))</f>
        <v>ALIVE</v>
      </c>
      <c r="J392" t="str">
        <f t="shared" ref="J392" ca="1" si="1434">IF(OR(I392="RIP",I392="***"),"***",IF((J391-J390)&gt;0,"RIP","ALIVE"))</f>
        <v>ALIVE</v>
      </c>
      <c r="K392" t="str">
        <f t="shared" ref="K392" ca="1" si="1435">IF(OR(J392="RIP",J392="***"),"***",IF((K391-K390)&gt;0,"RIP","ALIVE"))</f>
        <v>ALIVE</v>
      </c>
      <c r="L392" t="str">
        <f t="shared" ref="L392" ca="1" si="1436">IF(OR(K392="RIP",K392="***"),"***",IF((L391-L390)&gt;0,"RIP","ALIVE"))</f>
        <v>ALIVE</v>
      </c>
      <c r="M392" t="str">
        <f t="shared" ref="M392" ca="1" si="1437">IF(OR(L392="RIP",L392="***"),"***",IF((M391-M390)&gt;0,"RIP","ALIVE"))</f>
        <v>ALIVE</v>
      </c>
      <c r="N392" t="str">
        <f t="shared" ref="N392" ca="1" si="1438">IF(OR(M392="RIP",M392="***"),"***",IF((N391-N390)&gt;0,"RIP","ALIVE"))</f>
        <v>ALIVE</v>
      </c>
      <c r="O392" t="str">
        <f t="shared" ref="O392" ca="1" si="1439">IF(OR(N392="RIP",N392="***"),"***",IF((O391-O390)&gt;0,"RIP","ALIVE"))</f>
        <v>ALIVE</v>
      </c>
      <c r="P392" t="str">
        <f t="shared" ref="P392" ca="1" si="1440">IF(OR(O392="RIP",O392="***"),"***",IF((P391-P390)&gt;0,"RIP","ALIVE"))</f>
        <v>RIP</v>
      </c>
      <c r="Q392" t="str">
        <f t="shared" ref="Q392" ca="1" si="1441">IF(OR(P392="RIP",P392="***"),"***",IF((Q391-Q390)&gt;0,"RIP","ALIVE"))</f>
        <v>***</v>
      </c>
      <c r="R392" t="str">
        <f t="shared" ref="R392" ca="1" si="1442">IF(OR(Q392="RIP",Q392="***"),"***",IF((R391-R390)&gt;0,"RIP","ALIVE"))</f>
        <v>***</v>
      </c>
      <c r="S392" t="str">
        <f t="shared" ref="S392" ca="1" si="1443">IF(OR(R392="RIP",R392="***"),"***",IF((S391-S390)&gt;0,"RIP","ALIVE"))</f>
        <v>***</v>
      </c>
      <c r="T392" t="str">
        <f t="shared" ref="T392" ca="1" si="1444">IF(OR(S392="RIP",S392="***"),"***",IF((T391-T390)&gt;0,"RIP","ALIVE"))</f>
        <v>***</v>
      </c>
      <c r="U392" t="str">
        <f t="shared" ref="U392" ca="1" si="1445">IF(OR(T392="RIP",T392="***"),"***",IF((U391-U390)&gt;0,"RIP","ALIVE"))</f>
        <v>***</v>
      </c>
      <c r="V392" t="str">
        <f t="shared" ref="V392" ca="1" si="1446">IF(OR(U392="RIP",U392="***"),"***",IF((V391-V390)&gt;0,"RIP","ALIVE"))</f>
        <v>***</v>
      </c>
      <c r="W392" t="str">
        <f t="shared" ref="W392" ca="1" si="1447">IF(OR(V392="RIP",V392="***"),"***",IF((W391-W390)&gt;0,"RIP","ALIVE"))</f>
        <v>***</v>
      </c>
      <c r="X392" t="str">
        <f t="shared" ref="X392" ca="1" si="1448">IF(OR(W392="RIP",W392="***"),"***",IF((X391-X390)&gt;0,"RIP","ALIVE"))</f>
        <v>***</v>
      </c>
      <c r="Y392" t="str">
        <f t="shared" ref="Y392" ca="1" si="1449">IF(OR(X392="RIP",X392="***"),"***",IF((Y391-Y390)&gt;0,"RIP","ALIVE"))</f>
        <v>***</v>
      </c>
      <c r="Z392" t="str">
        <f t="shared" ref="Z392" ca="1" si="1450">IF(OR(Y392="RIP",Y392="***"),"***",IF((Z391-Z390)&gt;0,"RIP","ALIVE"))</f>
        <v>***</v>
      </c>
      <c r="AA392" t="str">
        <f t="shared" ref="AA392" ca="1" si="1451">IF(OR(Z392="RIP",Z392="***"),"***",IF((AA391-AA390)&gt;0,"RIP","ALIVE"))</f>
        <v>***</v>
      </c>
      <c r="AB392" t="str">
        <f t="shared" ref="AB392" ca="1" si="1452">IF(OR(AA392="RIP",AA392="***"),"***",IF((AB391-AB390)&gt;0,"RIP","ALIVE"))</f>
        <v>***</v>
      </c>
      <c r="AC392" t="str">
        <f t="shared" ref="AC392" ca="1" si="1453">IF(OR(AB392="RIP",AB392="***"),"***",IF((AC391-AC390)&gt;0,"RIP","ALIVE"))</f>
        <v>***</v>
      </c>
      <c r="AD392" t="str">
        <f t="shared" ref="AD392" ca="1" si="1454">IF(OR(AC392="RIP",AC392="***"),"***",IF((AD391-AD390)&gt;0,"RIP","ALIVE"))</f>
        <v>***</v>
      </c>
      <c r="AE392" t="str">
        <f t="shared" ref="AE392" ca="1" si="1455">IF(OR(AD392="RIP",AD392="***"),"***",IF((AE391-AE390)&gt;0,"RIP","ALIVE"))</f>
        <v>***</v>
      </c>
      <c r="AF392" t="str">
        <f t="shared" ref="AF392" ca="1" si="1456">IF(OR(AE392="RIP",AE392="***"),"***",IF((AF391-AF390)&gt;0,"RIP","ALIVE"))</f>
        <v>***</v>
      </c>
      <c r="AG392" t="str">
        <f t="shared" ref="AG392" ca="1" si="1457">IF(OR(AF392="RIP",AF392="***"),"***",IF((AG391-AG390)&gt;0,"RIP","ALIVE"))</f>
        <v>***</v>
      </c>
      <c r="AH392" t="str">
        <f t="shared" ref="AH392" ca="1" si="1458">IF(OR(AG392="RIP",AG392="***"),"***",IF((AH391-AH390)&gt;0,"RIP","ALIVE"))</f>
        <v>***</v>
      </c>
      <c r="AI392" t="str">
        <f t="shared" ref="AI392" ca="1" si="1459">IF(OR(AH392="RIP",AH392="***"),"***",IF((AI391-AI390)&gt;0,"RIP","ALIVE"))</f>
        <v>***</v>
      </c>
      <c r="AJ392" t="str">
        <f t="shared" ref="AJ392" ca="1" si="1460">IF(OR(AI392="RIP",AI392="***"),"***",IF((AJ391-AJ390)&gt;0,"RIP","ALIVE"))</f>
        <v>***</v>
      </c>
      <c r="AK392" t="str">
        <f t="shared" ref="AK392" ca="1" si="1461">IF(OR(AJ392="RIP",AJ392="***"),"***",IF((AK391-AK390)&gt;0,"RIP","ALIVE"))</f>
        <v>***</v>
      </c>
      <c r="AL392" t="str">
        <f t="shared" ref="AL392" ca="1" si="1462">IF(OR(AK392="RIP",AK392="***"),"***",IF((AL391-AL390)&gt;0,"RIP","ALIVE"))</f>
        <v>***</v>
      </c>
      <c r="AM392" t="str">
        <f t="shared" ref="AM392" ca="1" si="1463">IF(OR(AL392="RIP",AL392="***"),"***",IF((AM391-AM390)&gt;0,"RIP","ALIVE"))</f>
        <v>***</v>
      </c>
      <c r="AN392" t="str">
        <f t="shared" ref="AN392" ca="1" si="1464">IF(OR(AM392="RIP",AM392="***"),"***",IF((AN391-AN390)&gt;0,"RIP","ALIVE"))</f>
        <v>***</v>
      </c>
      <c r="AO392" t="str">
        <f t="shared" ref="AO392" ca="1" si="1465">IF(OR(AN392="RIP",AN392="***"),"***",IF((AO391-AO390)&gt;0,"RIP","ALIVE"))</f>
        <v>***</v>
      </c>
      <c r="AP392" t="str">
        <f t="shared" ref="AP392" ca="1" si="1466">IF(OR(AO392="RIP",AO392="***"),"***",IF((AP391-AP390)&gt;0,"RIP","ALIVE"))</f>
        <v>***</v>
      </c>
      <c r="AQ392" t="str">
        <f t="shared" ref="AQ392" ca="1" si="1467">IF(OR(AP392="RIP",AP392="***"),"***",IF((AQ391-AQ390)&gt;0,"RIP","ALIVE"))</f>
        <v>***</v>
      </c>
      <c r="AR392" t="str">
        <f t="shared" ref="AR392" ca="1" si="1468">IF(OR(AQ392="RIP",AQ392="***"),"***",IF((AR391-AR390)&gt;0,"RIP","ALIVE"))</f>
        <v>***</v>
      </c>
      <c r="AS392" t="str">
        <f t="shared" ref="AS392" ca="1" si="1469">IF(OR(AR392="RIP",AR392="***"),"***",IF((AS391-AS390)&gt;0,"RIP","ALIVE"))</f>
        <v>***</v>
      </c>
      <c r="AT392" t="str">
        <f t="shared" ref="AT392" ca="1" si="1470">IF(OR(AS392="RIP",AS392="***"),"***",IF((AT391-AT390)&gt;0,"RIP","ALIVE"))</f>
        <v>***</v>
      </c>
      <c r="AU392" t="str">
        <f t="shared" ref="AU392" ca="1" si="1471">IF(OR(AT392="RIP",AT392="***"),"***",IF((AU391-AU390)&gt;0,"RIP","ALIVE"))</f>
        <v>***</v>
      </c>
      <c r="AV392" t="str">
        <f t="shared" ref="AV392" ca="1" si="1472">IF(OR(AU392="RIP",AU392="***"),"***",IF((AV391-AV390)&gt;0,"RIP","ALIVE"))</f>
        <v>***</v>
      </c>
      <c r="AW392" t="str">
        <f t="shared" ref="AW392" ca="1" si="1473">IF(OR(AV392="RIP",AV392="***"),"***",IF((AW391-AW390)&gt;0,"RIP","ALIVE"))</f>
        <v>***</v>
      </c>
    </row>
    <row r="395" spans="2:49">
      <c r="B395">
        <v>84</v>
      </c>
      <c r="C395" t="s">
        <v>396</v>
      </c>
      <c r="D395" s="75">
        <f ca="1">COUNTIF(D401:AW401,"ALIVE")</f>
        <v>0</v>
      </c>
    </row>
    <row r="396" spans="2:49">
      <c r="C396" s="75" t="s">
        <v>349</v>
      </c>
      <c r="D396" s="273">
        <v>84</v>
      </c>
      <c r="E396" s="201">
        <f>D396+1</f>
        <v>85</v>
      </c>
      <c r="F396" s="201">
        <f t="shared" ref="F396:P396" si="1474">E396+1</f>
        <v>86</v>
      </c>
      <c r="G396" s="201">
        <f t="shared" si="1474"/>
        <v>87</v>
      </c>
      <c r="H396" s="201">
        <f t="shared" si="1474"/>
        <v>88</v>
      </c>
      <c r="I396" s="201">
        <f t="shared" si="1474"/>
        <v>89</v>
      </c>
      <c r="J396" s="201">
        <f t="shared" si="1474"/>
        <v>90</v>
      </c>
      <c r="K396" s="201">
        <f t="shared" si="1474"/>
        <v>91</v>
      </c>
      <c r="L396" s="201">
        <f t="shared" si="1474"/>
        <v>92</v>
      </c>
      <c r="M396" s="201">
        <f t="shared" si="1474"/>
        <v>93</v>
      </c>
      <c r="N396" s="201">
        <f t="shared" si="1474"/>
        <v>94</v>
      </c>
      <c r="O396" s="201">
        <f t="shared" si="1474"/>
        <v>95</v>
      </c>
      <c r="P396" s="201">
        <f t="shared" si="1474"/>
        <v>96</v>
      </c>
      <c r="Q396" s="201">
        <f>P396+1</f>
        <v>97</v>
      </c>
      <c r="R396" s="201">
        <f t="shared" ref="R396:T396" si="1475">Q396+1</f>
        <v>98</v>
      </c>
      <c r="S396" s="201">
        <f t="shared" si="1475"/>
        <v>99</v>
      </c>
      <c r="T396" s="201">
        <f t="shared" si="1475"/>
        <v>100</v>
      </c>
    </row>
    <row r="397" spans="2:49">
      <c r="D397" s="274">
        <v>9.0897000000000006E-2</v>
      </c>
      <c r="E397" s="274">
        <v>0.101288</v>
      </c>
      <c r="F397" s="274">
        <v>0.112634</v>
      </c>
      <c r="G397" s="274">
        <v>0.124971</v>
      </c>
      <c r="H397" s="274">
        <v>0.138321</v>
      </c>
      <c r="I397" s="274">
        <v>0.152696</v>
      </c>
      <c r="J397" s="274">
        <v>0.16808899999999999</v>
      </c>
      <c r="K397" s="274">
        <v>0.184477</v>
      </c>
      <c r="L397" s="274">
        <v>0.201816</v>
      </c>
      <c r="M397" s="274">
        <v>0.22004000000000001</v>
      </c>
      <c r="N397" s="274">
        <v>0.239065</v>
      </c>
      <c r="O397" s="274">
        <v>0.25878099999999998</v>
      </c>
      <c r="P397" s="274">
        <v>0.27906199999999998</v>
      </c>
      <c r="Q397" s="274">
        <v>0.29976399999999997</v>
      </c>
      <c r="R397" s="274">
        <v>0.32073099999999999</v>
      </c>
      <c r="S397" s="274">
        <v>0.34179900000000002</v>
      </c>
      <c r="T397" s="274">
        <v>1</v>
      </c>
    </row>
    <row r="398" spans="2:49">
      <c r="C398" t="s">
        <v>397</v>
      </c>
      <c r="D398" s="36">
        <f>D397*100</f>
        <v>9.0897000000000006</v>
      </c>
      <c r="E398" s="36">
        <f t="shared" ref="E398:T398" si="1476">E397*100</f>
        <v>10.1288</v>
      </c>
      <c r="F398" s="36">
        <f t="shared" si="1476"/>
        <v>11.263399999999999</v>
      </c>
      <c r="G398" s="36">
        <f t="shared" si="1476"/>
        <v>12.4971</v>
      </c>
      <c r="H398" s="36">
        <f t="shared" si="1476"/>
        <v>13.832100000000001</v>
      </c>
      <c r="I398" s="36">
        <f t="shared" si="1476"/>
        <v>15.269600000000001</v>
      </c>
      <c r="J398" s="36">
        <f t="shared" si="1476"/>
        <v>16.808899999999998</v>
      </c>
      <c r="K398" s="36">
        <f t="shared" si="1476"/>
        <v>18.447700000000001</v>
      </c>
      <c r="L398" s="36">
        <f t="shared" si="1476"/>
        <v>20.1816</v>
      </c>
      <c r="M398" s="36">
        <f t="shared" si="1476"/>
        <v>22.004000000000001</v>
      </c>
      <c r="N398" s="36">
        <f t="shared" si="1476"/>
        <v>23.906500000000001</v>
      </c>
      <c r="O398" s="36">
        <f t="shared" si="1476"/>
        <v>25.8781</v>
      </c>
      <c r="P398" s="36">
        <f t="shared" si="1476"/>
        <v>27.906199999999998</v>
      </c>
      <c r="Q398" s="36">
        <f t="shared" si="1476"/>
        <v>29.976399999999998</v>
      </c>
      <c r="R398" s="36">
        <f t="shared" si="1476"/>
        <v>32.073099999999997</v>
      </c>
      <c r="S398" s="36">
        <f t="shared" si="1476"/>
        <v>34.179900000000004</v>
      </c>
      <c r="T398" s="36">
        <f t="shared" si="1476"/>
        <v>100</v>
      </c>
    </row>
    <row r="399" spans="2:49">
      <c r="D399" s="36">
        <f>100-D398</f>
        <v>90.910300000000007</v>
      </c>
      <c r="E399" s="36">
        <f t="shared" ref="E399:T399" si="1477">100-E398</f>
        <v>89.871200000000002</v>
      </c>
      <c r="F399" s="36">
        <f t="shared" si="1477"/>
        <v>88.736599999999996</v>
      </c>
      <c r="G399" s="36">
        <f t="shared" si="1477"/>
        <v>87.502899999999997</v>
      </c>
      <c r="H399" s="36">
        <f t="shared" si="1477"/>
        <v>86.167900000000003</v>
      </c>
      <c r="I399" s="36">
        <f t="shared" si="1477"/>
        <v>84.730400000000003</v>
      </c>
      <c r="J399" s="36">
        <f t="shared" si="1477"/>
        <v>83.191100000000006</v>
      </c>
      <c r="K399" s="36">
        <f t="shared" si="1477"/>
        <v>81.552300000000002</v>
      </c>
      <c r="L399" s="36">
        <f t="shared" si="1477"/>
        <v>79.818399999999997</v>
      </c>
      <c r="M399" s="36">
        <f t="shared" si="1477"/>
        <v>77.995999999999995</v>
      </c>
      <c r="N399" s="36">
        <f t="shared" si="1477"/>
        <v>76.093500000000006</v>
      </c>
      <c r="O399" s="36">
        <f t="shared" si="1477"/>
        <v>74.121899999999997</v>
      </c>
      <c r="P399" s="36">
        <f t="shared" si="1477"/>
        <v>72.093800000000002</v>
      </c>
      <c r="Q399" s="36">
        <f t="shared" si="1477"/>
        <v>70.023600000000002</v>
      </c>
      <c r="R399" s="36">
        <f t="shared" si="1477"/>
        <v>67.926900000000003</v>
      </c>
      <c r="S399" s="36">
        <f t="shared" si="1477"/>
        <v>65.820099999999996</v>
      </c>
      <c r="T399" s="36">
        <f t="shared" si="1477"/>
        <v>0</v>
      </c>
    </row>
    <row r="400" spans="2:49">
      <c r="C400" s="275" t="s">
        <v>398</v>
      </c>
      <c r="D400" s="276">
        <f ca="1">RAND()*100</f>
        <v>95.826834221117139</v>
      </c>
      <c r="E400" s="276">
        <f t="shared" ref="E400:T400" ca="1" si="1478">RAND()*100</f>
        <v>75.48642192500327</v>
      </c>
      <c r="F400" s="276">
        <f t="shared" ca="1" si="1478"/>
        <v>8.4544570592543167</v>
      </c>
      <c r="G400" s="276">
        <f t="shared" ca="1" si="1478"/>
        <v>57.666994520681428</v>
      </c>
      <c r="H400" s="276">
        <f t="shared" ca="1" si="1478"/>
        <v>16.741866628102187</v>
      </c>
      <c r="I400" s="276">
        <f t="shared" ca="1" si="1478"/>
        <v>98.504689101268212</v>
      </c>
      <c r="J400" s="276">
        <f t="shared" ca="1" si="1478"/>
        <v>57.955306827378507</v>
      </c>
      <c r="K400" s="276">
        <f t="shared" ca="1" si="1478"/>
        <v>34.209349927639629</v>
      </c>
      <c r="L400" s="276">
        <f t="shared" ca="1" si="1478"/>
        <v>69.677497644891758</v>
      </c>
      <c r="M400" s="276">
        <f t="shared" ca="1" si="1478"/>
        <v>88.027939851844437</v>
      </c>
      <c r="N400" s="276">
        <f t="shared" ca="1" si="1478"/>
        <v>10.968582080821164</v>
      </c>
      <c r="O400" s="276">
        <f t="shared" ca="1" si="1478"/>
        <v>9.5935889319367256</v>
      </c>
      <c r="P400" s="276">
        <f t="shared" ca="1" si="1478"/>
        <v>42.396437082293168</v>
      </c>
      <c r="Q400" s="276">
        <f t="shared" ca="1" si="1478"/>
        <v>73.817362887791973</v>
      </c>
      <c r="R400" s="276">
        <f t="shared" ca="1" si="1478"/>
        <v>94.597585062094581</v>
      </c>
      <c r="S400" s="276">
        <f t="shared" ca="1" si="1478"/>
        <v>17.074778486339536</v>
      </c>
      <c r="T400" s="276">
        <f t="shared" ca="1" si="1478"/>
        <v>29.903143935863628</v>
      </c>
    </row>
    <row r="401" spans="2:49">
      <c r="D401" t="str">
        <f ca="1">IF(OR(C401="RIP",C401="***"),"***",IF((D400-D399)&gt;0,"RIP","ALIVE"))</f>
        <v>RIP</v>
      </c>
      <c r="E401" t="str">
        <f t="shared" ref="E401" ca="1" si="1479">IF(OR(D401="RIP",D401="***"),"***",IF((E400-E399)&gt;0,"RIP","ALIVE"))</f>
        <v>***</v>
      </c>
      <c r="F401" t="str">
        <f t="shared" ref="F401" ca="1" si="1480">IF(OR(E401="RIP",E401="***"),"***",IF((F400-F399)&gt;0,"RIP","ALIVE"))</f>
        <v>***</v>
      </c>
      <c r="G401" t="str">
        <f t="shared" ref="G401" ca="1" si="1481">IF(OR(F401="RIP",F401="***"),"***",IF((G400-G399)&gt;0,"RIP","ALIVE"))</f>
        <v>***</v>
      </c>
      <c r="H401" t="str">
        <f t="shared" ref="H401" ca="1" si="1482">IF(OR(G401="RIP",G401="***"),"***",IF((H400-H399)&gt;0,"RIP","ALIVE"))</f>
        <v>***</v>
      </c>
      <c r="I401" t="str">
        <f t="shared" ref="I401" ca="1" si="1483">IF(OR(H401="RIP",H401="***"),"***",IF((I400-I399)&gt;0,"RIP","ALIVE"))</f>
        <v>***</v>
      </c>
      <c r="J401" t="str">
        <f t="shared" ref="J401" ca="1" si="1484">IF(OR(I401="RIP",I401="***"),"***",IF((J400-J399)&gt;0,"RIP","ALIVE"))</f>
        <v>***</v>
      </c>
      <c r="K401" t="str">
        <f t="shared" ref="K401" ca="1" si="1485">IF(OR(J401="RIP",J401="***"),"***",IF((K400-K399)&gt;0,"RIP","ALIVE"))</f>
        <v>***</v>
      </c>
      <c r="L401" t="str">
        <f t="shared" ref="L401" ca="1" si="1486">IF(OR(K401="RIP",K401="***"),"***",IF((L400-L399)&gt;0,"RIP","ALIVE"))</f>
        <v>***</v>
      </c>
      <c r="M401" t="str">
        <f t="shared" ref="M401" ca="1" si="1487">IF(OR(L401="RIP",L401="***"),"***",IF((M400-M399)&gt;0,"RIP","ALIVE"))</f>
        <v>***</v>
      </c>
      <c r="N401" t="str">
        <f t="shared" ref="N401" ca="1" si="1488">IF(OR(M401="RIP",M401="***"),"***",IF((N400-N399)&gt;0,"RIP","ALIVE"))</f>
        <v>***</v>
      </c>
      <c r="O401" t="str">
        <f t="shared" ref="O401" ca="1" si="1489">IF(OR(N401="RIP",N401="***"),"***",IF((O400-O399)&gt;0,"RIP","ALIVE"))</f>
        <v>***</v>
      </c>
      <c r="P401" t="str">
        <f t="shared" ref="P401" ca="1" si="1490">IF(OR(O401="RIP",O401="***"),"***",IF((P400-P399)&gt;0,"RIP","ALIVE"))</f>
        <v>***</v>
      </c>
      <c r="Q401" t="str">
        <f t="shared" ref="Q401" ca="1" si="1491">IF(OR(P401="RIP",P401="***"),"***",IF((Q400-Q399)&gt;0,"RIP","ALIVE"))</f>
        <v>***</v>
      </c>
      <c r="R401" t="str">
        <f t="shared" ref="R401" ca="1" si="1492">IF(OR(Q401="RIP",Q401="***"),"***",IF((R400-R399)&gt;0,"RIP","ALIVE"))</f>
        <v>***</v>
      </c>
      <c r="S401" t="str">
        <f t="shared" ref="S401" ca="1" si="1493">IF(OR(R401="RIP",R401="***"),"***",IF((S400-S399)&gt;0,"RIP","ALIVE"))</f>
        <v>***</v>
      </c>
      <c r="T401" t="str">
        <f t="shared" ref="T401" ca="1" si="1494">IF(OR(S401="RIP",S401="***"),"***",IF((T400-T399)&gt;0,"RIP","ALIVE"))</f>
        <v>***</v>
      </c>
      <c r="U401" t="str">
        <f t="shared" ref="U401" ca="1" si="1495">IF(OR(T401="RIP",T401="***"),"***",IF((U400-U399)&gt;0,"RIP","ALIVE"))</f>
        <v>***</v>
      </c>
      <c r="V401" t="str">
        <f t="shared" ref="V401" ca="1" si="1496">IF(OR(U401="RIP",U401="***"),"***",IF((V400-V399)&gt;0,"RIP","ALIVE"))</f>
        <v>***</v>
      </c>
      <c r="W401" t="str">
        <f t="shared" ref="W401" ca="1" si="1497">IF(OR(V401="RIP",V401="***"),"***",IF((W400-W399)&gt;0,"RIP","ALIVE"))</f>
        <v>***</v>
      </c>
      <c r="X401" t="str">
        <f t="shared" ref="X401" ca="1" si="1498">IF(OR(W401="RIP",W401="***"),"***",IF((X400-X399)&gt;0,"RIP","ALIVE"))</f>
        <v>***</v>
      </c>
      <c r="Y401" t="str">
        <f t="shared" ref="Y401" ca="1" si="1499">IF(OR(X401="RIP",X401="***"),"***",IF((Y400-Y399)&gt;0,"RIP","ALIVE"))</f>
        <v>***</v>
      </c>
      <c r="Z401" t="str">
        <f t="shared" ref="Z401" ca="1" si="1500">IF(OR(Y401="RIP",Y401="***"),"***",IF((Z400-Z399)&gt;0,"RIP","ALIVE"))</f>
        <v>***</v>
      </c>
      <c r="AA401" t="str">
        <f t="shared" ref="AA401" ca="1" si="1501">IF(OR(Z401="RIP",Z401="***"),"***",IF((AA400-AA399)&gt;0,"RIP","ALIVE"))</f>
        <v>***</v>
      </c>
      <c r="AB401" t="str">
        <f t="shared" ref="AB401" ca="1" si="1502">IF(OR(AA401="RIP",AA401="***"),"***",IF((AB400-AB399)&gt;0,"RIP","ALIVE"))</f>
        <v>***</v>
      </c>
      <c r="AC401" t="str">
        <f t="shared" ref="AC401" ca="1" si="1503">IF(OR(AB401="RIP",AB401="***"),"***",IF((AC400-AC399)&gt;0,"RIP","ALIVE"))</f>
        <v>***</v>
      </c>
      <c r="AD401" t="str">
        <f t="shared" ref="AD401" ca="1" si="1504">IF(OR(AC401="RIP",AC401="***"),"***",IF((AD400-AD399)&gt;0,"RIP","ALIVE"))</f>
        <v>***</v>
      </c>
      <c r="AE401" t="str">
        <f t="shared" ref="AE401" ca="1" si="1505">IF(OR(AD401="RIP",AD401="***"),"***",IF((AE400-AE399)&gt;0,"RIP","ALIVE"))</f>
        <v>***</v>
      </c>
      <c r="AF401" t="str">
        <f t="shared" ref="AF401" ca="1" si="1506">IF(OR(AE401="RIP",AE401="***"),"***",IF((AF400-AF399)&gt;0,"RIP","ALIVE"))</f>
        <v>***</v>
      </c>
      <c r="AG401" t="str">
        <f t="shared" ref="AG401" ca="1" si="1507">IF(OR(AF401="RIP",AF401="***"),"***",IF((AG400-AG399)&gt;0,"RIP","ALIVE"))</f>
        <v>***</v>
      </c>
      <c r="AH401" t="str">
        <f t="shared" ref="AH401" ca="1" si="1508">IF(OR(AG401="RIP",AG401="***"),"***",IF((AH400-AH399)&gt;0,"RIP","ALIVE"))</f>
        <v>***</v>
      </c>
      <c r="AI401" t="str">
        <f t="shared" ref="AI401" ca="1" si="1509">IF(OR(AH401="RIP",AH401="***"),"***",IF((AI400-AI399)&gt;0,"RIP","ALIVE"))</f>
        <v>***</v>
      </c>
      <c r="AJ401" t="str">
        <f t="shared" ref="AJ401" ca="1" si="1510">IF(OR(AI401="RIP",AI401="***"),"***",IF((AJ400-AJ399)&gt;0,"RIP","ALIVE"))</f>
        <v>***</v>
      </c>
      <c r="AK401" t="str">
        <f t="shared" ref="AK401" ca="1" si="1511">IF(OR(AJ401="RIP",AJ401="***"),"***",IF((AK400-AK399)&gt;0,"RIP","ALIVE"))</f>
        <v>***</v>
      </c>
      <c r="AL401" t="str">
        <f t="shared" ref="AL401" ca="1" si="1512">IF(OR(AK401="RIP",AK401="***"),"***",IF((AL400-AL399)&gt;0,"RIP","ALIVE"))</f>
        <v>***</v>
      </c>
      <c r="AM401" t="str">
        <f t="shared" ref="AM401" ca="1" si="1513">IF(OR(AL401="RIP",AL401="***"),"***",IF((AM400-AM399)&gt;0,"RIP","ALIVE"))</f>
        <v>***</v>
      </c>
      <c r="AN401" t="str">
        <f t="shared" ref="AN401" ca="1" si="1514">IF(OR(AM401="RIP",AM401="***"),"***",IF((AN400-AN399)&gt;0,"RIP","ALIVE"))</f>
        <v>***</v>
      </c>
      <c r="AO401" t="str">
        <f t="shared" ref="AO401" ca="1" si="1515">IF(OR(AN401="RIP",AN401="***"),"***",IF((AO400-AO399)&gt;0,"RIP","ALIVE"))</f>
        <v>***</v>
      </c>
      <c r="AP401" t="str">
        <f t="shared" ref="AP401" ca="1" si="1516">IF(OR(AO401="RIP",AO401="***"),"***",IF((AP400-AP399)&gt;0,"RIP","ALIVE"))</f>
        <v>***</v>
      </c>
      <c r="AQ401" t="str">
        <f t="shared" ref="AQ401" ca="1" si="1517">IF(OR(AP401="RIP",AP401="***"),"***",IF((AQ400-AQ399)&gt;0,"RIP","ALIVE"))</f>
        <v>***</v>
      </c>
      <c r="AR401" t="str">
        <f t="shared" ref="AR401" ca="1" si="1518">IF(OR(AQ401="RIP",AQ401="***"),"***",IF((AR400-AR399)&gt;0,"RIP","ALIVE"))</f>
        <v>***</v>
      </c>
      <c r="AS401" t="str">
        <f t="shared" ref="AS401" ca="1" si="1519">IF(OR(AR401="RIP",AR401="***"),"***",IF((AS400-AS399)&gt;0,"RIP","ALIVE"))</f>
        <v>***</v>
      </c>
      <c r="AT401" t="str">
        <f t="shared" ref="AT401" ca="1" si="1520">IF(OR(AS401="RIP",AS401="***"),"***",IF((AT400-AT399)&gt;0,"RIP","ALIVE"))</f>
        <v>***</v>
      </c>
      <c r="AU401" t="str">
        <f t="shared" ref="AU401" ca="1" si="1521">IF(OR(AT401="RIP",AT401="***"),"***",IF((AU400-AU399)&gt;0,"RIP","ALIVE"))</f>
        <v>***</v>
      </c>
      <c r="AV401" t="str">
        <f t="shared" ref="AV401" ca="1" si="1522">IF(OR(AU401="RIP",AU401="***"),"***",IF((AV400-AV399)&gt;0,"RIP","ALIVE"))</f>
        <v>***</v>
      </c>
      <c r="AW401" t="str">
        <f t="shared" ref="AW401" ca="1" si="1523">IF(OR(AV401="RIP",AV401="***"),"***",IF((AW400-AW399)&gt;0,"RIP","ALIVE"))</f>
        <v>***</v>
      </c>
    </row>
    <row r="404" spans="2:49">
      <c r="B404">
        <v>85</v>
      </c>
      <c r="C404" t="s">
        <v>396</v>
      </c>
      <c r="D404" s="75">
        <f ca="1">COUNTIF(D410:AW410,"ALIVE")</f>
        <v>5</v>
      </c>
    </row>
    <row r="405" spans="2:49">
      <c r="C405" s="75" t="s">
        <v>349</v>
      </c>
      <c r="D405" s="273">
        <v>85</v>
      </c>
      <c r="E405" s="201">
        <f>D405+1</f>
        <v>86</v>
      </c>
      <c r="F405" s="201">
        <f t="shared" ref="F405:P405" si="1524">E405+1</f>
        <v>87</v>
      </c>
      <c r="G405" s="201">
        <f t="shared" si="1524"/>
        <v>88</v>
      </c>
      <c r="H405" s="201">
        <f t="shared" si="1524"/>
        <v>89</v>
      </c>
      <c r="I405" s="201">
        <f t="shared" si="1524"/>
        <v>90</v>
      </c>
      <c r="J405" s="201">
        <f t="shared" si="1524"/>
        <v>91</v>
      </c>
      <c r="K405" s="201">
        <f t="shared" si="1524"/>
        <v>92</v>
      </c>
      <c r="L405" s="201">
        <f t="shared" si="1524"/>
        <v>93</v>
      </c>
      <c r="M405" s="201">
        <f t="shared" si="1524"/>
        <v>94</v>
      </c>
      <c r="N405" s="201">
        <f t="shared" si="1524"/>
        <v>95</v>
      </c>
      <c r="O405" s="201">
        <f t="shared" si="1524"/>
        <v>96</v>
      </c>
      <c r="P405" s="201">
        <f t="shared" si="1524"/>
        <v>97</v>
      </c>
      <c r="Q405" s="201">
        <f>P405+1</f>
        <v>98</v>
      </c>
      <c r="R405" s="201">
        <f t="shared" ref="R405:S405" si="1525">Q405+1</f>
        <v>99</v>
      </c>
      <c r="S405" s="201">
        <f t="shared" si="1525"/>
        <v>100</v>
      </c>
    </row>
    <row r="406" spans="2:49">
      <c r="D406" s="274">
        <v>0.101288</v>
      </c>
      <c r="E406" s="274">
        <v>0.112634</v>
      </c>
      <c r="F406" s="274">
        <v>0.124971</v>
      </c>
      <c r="G406" s="274">
        <v>0.138321</v>
      </c>
      <c r="H406" s="274">
        <v>0.152696</v>
      </c>
      <c r="I406" s="274">
        <v>0.16808899999999999</v>
      </c>
      <c r="J406" s="274">
        <v>0.184477</v>
      </c>
      <c r="K406" s="274">
        <v>0.201816</v>
      </c>
      <c r="L406" s="274">
        <v>0.22004000000000001</v>
      </c>
      <c r="M406" s="274">
        <v>0.239065</v>
      </c>
      <c r="N406" s="274">
        <v>0.25878099999999998</v>
      </c>
      <c r="O406" s="274">
        <v>0.27906199999999998</v>
      </c>
      <c r="P406" s="274">
        <v>0.29976399999999997</v>
      </c>
      <c r="Q406" s="274">
        <v>0.32073099999999999</v>
      </c>
      <c r="R406" s="274">
        <v>0.34179900000000002</v>
      </c>
      <c r="S406" s="274">
        <v>1</v>
      </c>
    </row>
    <row r="407" spans="2:49">
      <c r="C407" t="s">
        <v>397</v>
      </c>
      <c r="D407" s="36">
        <f>D406*100</f>
        <v>10.1288</v>
      </c>
      <c r="E407" s="36">
        <f t="shared" ref="E407:S407" si="1526">E406*100</f>
        <v>11.263399999999999</v>
      </c>
      <c r="F407" s="36">
        <f t="shared" si="1526"/>
        <v>12.4971</v>
      </c>
      <c r="G407" s="36">
        <f t="shared" si="1526"/>
        <v>13.832100000000001</v>
      </c>
      <c r="H407" s="36">
        <f t="shared" si="1526"/>
        <v>15.269600000000001</v>
      </c>
      <c r="I407" s="36">
        <f t="shared" si="1526"/>
        <v>16.808899999999998</v>
      </c>
      <c r="J407" s="36">
        <f t="shared" si="1526"/>
        <v>18.447700000000001</v>
      </c>
      <c r="K407" s="36">
        <f t="shared" si="1526"/>
        <v>20.1816</v>
      </c>
      <c r="L407" s="36">
        <f t="shared" si="1526"/>
        <v>22.004000000000001</v>
      </c>
      <c r="M407" s="36">
        <f t="shared" si="1526"/>
        <v>23.906500000000001</v>
      </c>
      <c r="N407" s="36">
        <f t="shared" si="1526"/>
        <v>25.8781</v>
      </c>
      <c r="O407" s="36">
        <f t="shared" si="1526"/>
        <v>27.906199999999998</v>
      </c>
      <c r="P407" s="36">
        <f t="shared" si="1526"/>
        <v>29.976399999999998</v>
      </c>
      <c r="Q407" s="36">
        <f t="shared" si="1526"/>
        <v>32.073099999999997</v>
      </c>
      <c r="R407" s="36">
        <f t="shared" si="1526"/>
        <v>34.179900000000004</v>
      </c>
      <c r="S407" s="36">
        <f t="shared" si="1526"/>
        <v>100</v>
      </c>
    </row>
    <row r="408" spans="2:49">
      <c r="D408" s="36">
        <f>100-D407</f>
        <v>89.871200000000002</v>
      </c>
      <c r="E408" s="36">
        <f t="shared" ref="E408:S408" si="1527">100-E407</f>
        <v>88.736599999999996</v>
      </c>
      <c r="F408" s="36">
        <f t="shared" si="1527"/>
        <v>87.502899999999997</v>
      </c>
      <c r="G408" s="36">
        <f t="shared" si="1527"/>
        <v>86.167900000000003</v>
      </c>
      <c r="H408" s="36">
        <f t="shared" si="1527"/>
        <v>84.730400000000003</v>
      </c>
      <c r="I408" s="36">
        <f t="shared" si="1527"/>
        <v>83.191100000000006</v>
      </c>
      <c r="J408" s="36">
        <f t="shared" si="1527"/>
        <v>81.552300000000002</v>
      </c>
      <c r="K408" s="36">
        <f t="shared" si="1527"/>
        <v>79.818399999999997</v>
      </c>
      <c r="L408" s="36">
        <f t="shared" si="1527"/>
        <v>77.995999999999995</v>
      </c>
      <c r="M408" s="36">
        <f t="shared" si="1527"/>
        <v>76.093500000000006</v>
      </c>
      <c r="N408" s="36">
        <f t="shared" si="1527"/>
        <v>74.121899999999997</v>
      </c>
      <c r="O408" s="36">
        <f t="shared" si="1527"/>
        <v>72.093800000000002</v>
      </c>
      <c r="P408" s="36">
        <f t="shared" si="1527"/>
        <v>70.023600000000002</v>
      </c>
      <c r="Q408" s="36">
        <f t="shared" si="1527"/>
        <v>67.926900000000003</v>
      </c>
      <c r="R408" s="36">
        <f t="shared" si="1527"/>
        <v>65.820099999999996</v>
      </c>
      <c r="S408" s="36">
        <f t="shared" si="1527"/>
        <v>0</v>
      </c>
    </row>
    <row r="409" spans="2:49">
      <c r="C409" s="275" t="s">
        <v>398</v>
      </c>
      <c r="D409" s="276">
        <f ca="1">RAND()*100</f>
        <v>84.153230099820078</v>
      </c>
      <c r="E409" s="276">
        <f t="shared" ref="E409:S409" ca="1" si="1528">RAND()*100</f>
        <v>12.418745564414513</v>
      </c>
      <c r="F409" s="276">
        <f t="shared" ca="1" si="1528"/>
        <v>59.579506367123415</v>
      </c>
      <c r="G409" s="276">
        <f t="shared" ca="1" si="1528"/>
        <v>21.149595227286955</v>
      </c>
      <c r="H409" s="276">
        <f t="shared" ca="1" si="1528"/>
        <v>54.2864038407889</v>
      </c>
      <c r="I409" s="276">
        <f t="shared" ca="1" si="1528"/>
        <v>91.278133815487024</v>
      </c>
      <c r="J409" s="276">
        <f t="shared" ca="1" si="1528"/>
        <v>93.465697713634825</v>
      </c>
      <c r="K409" s="276">
        <f t="shared" ca="1" si="1528"/>
        <v>83.751041140547827</v>
      </c>
      <c r="L409" s="276">
        <f t="shared" ca="1" si="1528"/>
        <v>72.67098570727731</v>
      </c>
      <c r="M409" s="276">
        <f t="shared" ca="1" si="1528"/>
        <v>92.691664702247451</v>
      </c>
      <c r="N409" s="276">
        <f t="shared" ca="1" si="1528"/>
        <v>49.585796553130166</v>
      </c>
      <c r="O409" s="276">
        <f t="shared" ca="1" si="1528"/>
        <v>10.472150651400259</v>
      </c>
      <c r="P409" s="276">
        <f t="shared" ca="1" si="1528"/>
        <v>62.743084864988873</v>
      </c>
      <c r="Q409" s="276">
        <f t="shared" ca="1" si="1528"/>
        <v>66.620220765634826</v>
      </c>
      <c r="R409" s="276">
        <f t="shared" ca="1" si="1528"/>
        <v>63.122153234205967</v>
      </c>
      <c r="S409" s="276">
        <f t="shared" ca="1" si="1528"/>
        <v>15.484956860237698</v>
      </c>
    </row>
    <row r="410" spans="2:49">
      <c r="D410" t="str">
        <f ca="1">IF(OR(C410="RIP",C410="***"),"***",IF((D409-D408)&gt;0,"RIP","ALIVE"))</f>
        <v>ALIVE</v>
      </c>
      <c r="E410" t="str">
        <f t="shared" ref="E410" ca="1" si="1529">IF(OR(D410="RIP",D410="***"),"***",IF((E409-E408)&gt;0,"RIP","ALIVE"))</f>
        <v>ALIVE</v>
      </c>
      <c r="F410" t="str">
        <f t="shared" ref="F410" ca="1" si="1530">IF(OR(E410="RIP",E410="***"),"***",IF((F409-F408)&gt;0,"RIP","ALIVE"))</f>
        <v>ALIVE</v>
      </c>
      <c r="G410" t="str">
        <f t="shared" ref="G410" ca="1" si="1531">IF(OR(F410="RIP",F410="***"),"***",IF((G409-G408)&gt;0,"RIP","ALIVE"))</f>
        <v>ALIVE</v>
      </c>
      <c r="H410" t="str">
        <f t="shared" ref="H410" ca="1" si="1532">IF(OR(G410="RIP",G410="***"),"***",IF((H409-H408)&gt;0,"RIP","ALIVE"))</f>
        <v>ALIVE</v>
      </c>
      <c r="I410" t="str">
        <f t="shared" ref="I410" ca="1" si="1533">IF(OR(H410="RIP",H410="***"),"***",IF((I409-I408)&gt;0,"RIP","ALIVE"))</f>
        <v>RIP</v>
      </c>
      <c r="J410" t="str">
        <f t="shared" ref="J410" ca="1" si="1534">IF(OR(I410="RIP",I410="***"),"***",IF((J409-J408)&gt;0,"RIP","ALIVE"))</f>
        <v>***</v>
      </c>
      <c r="K410" t="str">
        <f t="shared" ref="K410" ca="1" si="1535">IF(OR(J410="RIP",J410="***"),"***",IF((K409-K408)&gt;0,"RIP","ALIVE"))</f>
        <v>***</v>
      </c>
      <c r="L410" t="str">
        <f t="shared" ref="L410" ca="1" si="1536">IF(OR(K410="RIP",K410="***"),"***",IF((L409-L408)&gt;0,"RIP","ALIVE"))</f>
        <v>***</v>
      </c>
      <c r="M410" t="str">
        <f t="shared" ref="M410" ca="1" si="1537">IF(OR(L410="RIP",L410="***"),"***",IF((M409-M408)&gt;0,"RIP","ALIVE"))</f>
        <v>***</v>
      </c>
      <c r="N410" t="str">
        <f t="shared" ref="N410" ca="1" si="1538">IF(OR(M410="RIP",M410="***"),"***",IF((N409-N408)&gt;0,"RIP","ALIVE"))</f>
        <v>***</v>
      </c>
      <c r="O410" t="str">
        <f t="shared" ref="O410" ca="1" si="1539">IF(OR(N410="RIP",N410="***"),"***",IF((O409-O408)&gt;0,"RIP","ALIVE"))</f>
        <v>***</v>
      </c>
      <c r="P410" t="str">
        <f t="shared" ref="P410" ca="1" si="1540">IF(OR(O410="RIP",O410="***"),"***",IF((P409-P408)&gt;0,"RIP","ALIVE"))</f>
        <v>***</v>
      </c>
      <c r="Q410" t="str">
        <f t="shared" ref="Q410" ca="1" si="1541">IF(OR(P410="RIP",P410="***"),"***",IF((Q409-Q408)&gt;0,"RIP","ALIVE"))</f>
        <v>***</v>
      </c>
      <c r="R410" t="str">
        <f t="shared" ref="R410" ca="1" si="1542">IF(OR(Q410="RIP",Q410="***"),"***",IF((R409-R408)&gt;0,"RIP","ALIVE"))</f>
        <v>***</v>
      </c>
      <c r="S410" t="str">
        <f t="shared" ref="S410" ca="1" si="1543">IF(OR(R410="RIP",R410="***"),"***",IF((S409-S408)&gt;0,"RIP","ALIVE"))</f>
        <v>***</v>
      </c>
      <c r="T410" t="str">
        <f t="shared" ref="T410" ca="1" si="1544">IF(OR(S410="RIP",S410="***"),"***",IF((T409-T408)&gt;0,"RIP","ALIVE"))</f>
        <v>***</v>
      </c>
      <c r="U410" t="str">
        <f t="shared" ref="U410" ca="1" si="1545">IF(OR(T410="RIP",T410="***"),"***",IF((U409-U408)&gt;0,"RIP","ALIVE"))</f>
        <v>***</v>
      </c>
      <c r="V410" t="str">
        <f t="shared" ref="V410" ca="1" si="1546">IF(OR(U410="RIP",U410="***"),"***",IF((V409-V408)&gt;0,"RIP","ALIVE"))</f>
        <v>***</v>
      </c>
      <c r="W410" t="str">
        <f t="shared" ref="W410" ca="1" si="1547">IF(OR(V410="RIP",V410="***"),"***",IF((W409-W408)&gt;0,"RIP","ALIVE"))</f>
        <v>***</v>
      </c>
      <c r="X410" t="str">
        <f t="shared" ref="X410" ca="1" si="1548">IF(OR(W410="RIP",W410="***"),"***",IF((X409-X408)&gt;0,"RIP","ALIVE"))</f>
        <v>***</v>
      </c>
      <c r="Y410" t="str">
        <f t="shared" ref="Y410" ca="1" si="1549">IF(OR(X410="RIP",X410="***"),"***",IF((Y409-Y408)&gt;0,"RIP","ALIVE"))</f>
        <v>***</v>
      </c>
      <c r="Z410" t="str">
        <f t="shared" ref="Z410" ca="1" si="1550">IF(OR(Y410="RIP",Y410="***"),"***",IF((Z409-Z408)&gt;0,"RIP","ALIVE"))</f>
        <v>***</v>
      </c>
      <c r="AA410" t="str">
        <f t="shared" ref="AA410" ca="1" si="1551">IF(OR(Z410="RIP",Z410="***"),"***",IF((AA409-AA408)&gt;0,"RIP","ALIVE"))</f>
        <v>***</v>
      </c>
      <c r="AB410" t="str">
        <f t="shared" ref="AB410" ca="1" si="1552">IF(OR(AA410="RIP",AA410="***"),"***",IF((AB409-AB408)&gt;0,"RIP","ALIVE"))</f>
        <v>***</v>
      </c>
      <c r="AC410" t="str">
        <f t="shared" ref="AC410" ca="1" si="1553">IF(OR(AB410="RIP",AB410="***"),"***",IF((AC409-AC408)&gt;0,"RIP","ALIVE"))</f>
        <v>***</v>
      </c>
      <c r="AD410" t="str">
        <f t="shared" ref="AD410" ca="1" si="1554">IF(OR(AC410="RIP",AC410="***"),"***",IF((AD409-AD408)&gt;0,"RIP","ALIVE"))</f>
        <v>***</v>
      </c>
      <c r="AE410" t="str">
        <f t="shared" ref="AE410" ca="1" si="1555">IF(OR(AD410="RIP",AD410="***"),"***",IF((AE409-AE408)&gt;0,"RIP","ALIVE"))</f>
        <v>***</v>
      </c>
      <c r="AF410" t="str">
        <f t="shared" ref="AF410" ca="1" si="1556">IF(OR(AE410="RIP",AE410="***"),"***",IF((AF409-AF408)&gt;0,"RIP","ALIVE"))</f>
        <v>***</v>
      </c>
      <c r="AG410" t="str">
        <f t="shared" ref="AG410" ca="1" si="1557">IF(OR(AF410="RIP",AF410="***"),"***",IF((AG409-AG408)&gt;0,"RIP","ALIVE"))</f>
        <v>***</v>
      </c>
      <c r="AH410" t="str">
        <f t="shared" ref="AH410" ca="1" si="1558">IF(OR(AG410="RIP",AG410="***"),"***",IF((AH409-AH408)&gt;0,"RIP","ALIVE"))</f>
        <v>***</v>
      </c>
      <c r="AI410" t="str">
        <f t="shared" ref="AI410" ca="1" si="1559">IF(OR(AH410="RIP",AH410="***"),"***",IF((AI409-AI408)&gt;0,"RIP","ALIVE"))</f>
        <v>***</v>
      </c>
      <c r="AJ410" t="str">
        <f t="shared" ref="AJ410" ca="1" si="1560">IF(OR(AI410="RIP",AI410="***"),"***",IF((AJ409-AJ408)&gt;0,"RIP","ALIVE"))</f>
        <v>***</v>
      </c>
      <c r="AK410" t="str">
        <f t="shared" ref="AK410" ca="1" si="1561">IF(OR(AJ410="RIP",AJ410="***"),"***",IF((AK409-AK408)&gt;0,"RIP","ALIVE"))</f>
        <v>***</v>
      </c>
      <c r="AL410" t="str">
        <f t="shared" ref="AL410" ca="1" si="1562">IF(OR(AK410="RIP",AK410="***"),"***",IF((AL409-AL408)&gt;0,"RIP","ALIVE"))</f>
        <v>***</v>
      </c>
      <c r="AM410" t="str">
        <f t="shared" ref="AM410" ca="1" si="1563">IF(OR(AL410="RIP",AL410="***"),"***",IF((AM409-AM408)&gt;0,"RIP","ALIVE"))</f>
        <v>***</v>
      </c>
      <c r="AN410" t="str">
        <f t="shared" ref="AN410" ca="1" si="1564">IF(OR(AM410="RIP",AM410="***"),"***",IF((AN409-AN408)&gt;0,"RIP","ALIVE"))</f>
        <v>***</v>
      </c>
      <c r="AO410" t="str">
        <f t="shared" ref="AO410" ca="1" si="1565">IF(OR(AN410="RIP",AN410="***"),"***",IF((AO409-AO408)&gt;0,"RIP","ALIVE"))</f>
        <v>***</v>
      </c>
      <c r="AP410" t="str">
        <f t="shared" ref="AP410" ca="1" si="1566">IF(OR(AO410="RIP",AO410="***"),"***",IF((AP409-AP408)&gt;0,"RIP","ALIVE"))</f>
        <v>***</v>
      </c>
      <c r="AQ410" t="str">
        <f t="shared" ref="AQ410" ca="1" si="1567">IF(OR(AP410="RIP",AP410="***"),"***",IF((AQ409-AQ408)&gt;0,"RIP","ALIVE"))</f>
        <v>***</v>
      </c>
      <c r="AR410" t="str">
        <f t="shared" ref="AR410" ca="1" si="1568">IF(OR(AQ410="RIP",AQ410="***"),"***",IF((AR409-AR408)&gt;0,"RIP","ALIVE"))</f>
        <v>***</v>
      </c>
      <c r="AS410" t="str">
        <f t="shared" ref="AS410" ca="1" si="1569">IF(OR(AR410="RIP",AR410="***"),"***",IF((AS409-AS408)&gt;0,"RIP","ALIVE"))</f>
        <v>***</v>
      </c>
      <c r="AT410" t="str">
        <f t="shared" ref="AT410" ca="1" si="1570">IF(OR(AS410="RIP",AS410="***"),"***",IF((AT409-AT408)&gt;0,"RIP","ALIVE"))</f>
        <v>***</v>
      </c>
      <c r="AU410" t="str">
        <f t="shared" ref="AU410" ca="1" si="1571">IF(OR(AT410="RIP",AT410="***"),"***",IF((AU409-AU408)&gt;0,"RIP","ALIVE"))</f>
        <v>***</v>
      </c>
      <c r="AV410" t="str">
        <f t="shared" ref="AV410" ca="1" si="1572">IF(OR(AU410="RIP",AU410="***"),"***",IF((AV409-AV408)&gt;0,"RIP","ALIVE"))</f>
        <v>***</v>
      </c>
      <c r="AW410" t="str">
        <f t="shared" ref="AW410" ca="1" si="1573">IF(OR(AV410="RIP",AV410="***"),"***",IF((AW409-AW408)&gt;0,"RIP","ALIVE"))</f>
        <v>***</v>
      </c>
    </row>
    <row r="413" spans="2:49">
      <c r="B413">
        <v>86</v>
      </c>
      <c r="C413" t="s">
        <v>396</v>
      </c>
      <c r="D413" s="75">
        <f ca="1">COUNTIF(D419:AW419,"ALIVE")</f>
        <v>8</v>
      </c>
    </row>
    <row r="414" spans="2:49">
      <c r="C414" s="75" t="s">
        <v>349</v>
      </c>
      <c r="D414" s="273">
        <v>86</v>
      </c>
      <c r="E414" s="201">
        <f>D414+1</f>
        <v>87</v>
      </c>
      <c r="F414" s="201">
        <f t="shared" ref="F414:P414" si="1574">E414+1</f>
        <v>88</v>
      </c>
      <c r="G414" s="201">
        <f t="shared" si="1574"/>
        <v>89</v>
      </c>
      <c r="H414" s="201">
        <f t="shared" si="1574"/>
        <v>90</v>
      </c>
      <c r="I414" s="201">
        <f t="shared" si="1574"/>
        <v>91</v>
      </c>
      <c r="J414" s="201">
        <f t="shared" si="1574"/>
        <v>92</v>
      </c>
      <c r="K414" s="201">
        <f t="shared" si="1574"/>
        <v>93</v>
      </c>
      <c r="L414" s="201">
        <f t="shared" si="1574"/>
        <v>94</v>
      </c>
      <c r="M414" s="201">
        <f t="shared" si="1574"/>
        <v>95</v>
      </c>
      <c r="N414" s="201">
        <f t="shared" si="1574"/>
        <v>96</v>
      </c>
      <c r="O414" s="201">
        <f t="shared" si="1574"/>
        <v>97</v>
      </c>
      <c r="P414" s="201">
        <f t="shared" si="1574"/>
        <v>98</v>
      </c>
      <c r="Q414" s="201">
        <f>P414+1</f>
        <v>99</v>
      </c>
      <c r="R414" s="201">
        <f t="shared" ref="R414" si="1575">Q414+1</f>
        <v>100</v>
      </c>
    </row>
    <row r="415" spans="2:49">
      <c r="D415" s="274">
        <v>0.112634</v>
      </c>
      <c r="E415" s="274">
        <v>0.124971</v>
      </c>
      <c r="F415" s="274">
        <v>0.138321</v>
      </c>
      <c r="G415" s="274">
        <v>0.152696</v>
      </c>
      <c r="H415" s="274">
        <v>0.16808899999999999</v>
      </c>
      <c r="I415" s="274">
        <v>0.184477</v>
      </c>
      <c r="J415" s="274">
        <v>0.201816</v>
      </c>
      <c r="K415" s="274">
        <v>0.22004000000000001</v>
      </c>
      <c r="L415" s="274">
        <v>0.239065</v>
      </c>
      <c r="M415" s="274">
        <v>0.25878099999999998</v>
      </c>
      <c r="N415" s="274">
        <v>0.27906199999999998</v>
      </c>
      <c r="O415" s="274">
        <v>0.29976399999999997</v>
      </c>
      <c r="P415" s="274">
        <v>0.32073099999999999</v>
      </c>
      <c r="Q415" s="274">
        <v>0.34179900000000002</v>
      </c>
      <c r="R415" s="274">
        <v>1</v>
      </c>
    </row>
    <row r="416" spans="2:49">
      <c r="C416" t="s">
        <v>397</v>
      </c>
      <c r="D416" s="36">
        <f>D415*100</f>
        <v>11.263399999999999</v>
      </c>
      <c r="E416" s="36">
        <f t="shared" ref="E416:R416" si="1576">E415*100</f>
        <v>12.4971</v>
      </c>
      <c r="F416" s="36">
        <f t="shared" si="1576"/>
        <v>13.832100000000001</v>
      </c>
      <c r="G416" s="36">
        <f t="shared" si="1576"/>
        <v>15.269600000000001</v>
      </c>
      <c r="H416" s="36">
        <f t="shared" si="1576"/>
        <v>16.808899999999998</v>
      </c>
      <c r="I416" s="36">
        <f t="shared" si="1576"/>
        <v>18.447700000000001</v>
      </c>
      <c r="J416" s="36">
        <f t="shared" si="1576"/>
        <v>20.1816</v>
      </c>
      <c r="K416" s="36">
        <f t="shared" si="1576"/>
        <v>22.004000000000001</v>
      </c>
      <c r="L416" s="36">
        <f t="shared" si="1576"/>
        <v>23.906500000000001</v>
      </c>
      <c r="M416" s="36">
        <f t="shared" si="1576"/>
        <v>25.8781</v>
      </c>
      <c r="N416" s="36">
        <f t="shared" si="1576"/>
        <v>27.906199999999998</v>
      </c>
      <c r="O416" s="36">
        <f t="shared" si="1576"/>
        <v>29.976399999999998</v>
      </c>
      <c r="P416" s="36">
        <f t="shared" si="1576"/>
        <v>32.073099999999997</v>
      </c>
      <c r="Q416" s="36">
        <f t="shared" si="1576"/>
        <v>34.179900000000004</v>
      </c>
      <c r="R416" s="36">
        <f t="shared" si="1576"/>
        <v>100</v>
      </c>
    </row>
    <row r="417" spans="2:49">
      <c r="D417" s="36">
        <f>100-D416</f>
        <v>88.736599999999996</v>
      </c>
      <c r="E417" s="36">
        <f t="shared" ref="E417:R417" si="1577">100-E416</f>
        <v>87.502899999999997</v>
      </c>
      <c r="F417" s="36">
        <f t="shared" si="1577"/>
        <v>86.167900000000003</v>
      </c>
      <c r="G417" s="36">
        <f t="shared" si="1577"/>
        <v>84.730400000000003</v>
      </c>
      <c r="H417" s="36">
        <f t="shared" si="1577"/>
        <v>83.191100000000006</v>
      </c>
      <c r="I417" s="36">
        <f t="shared" si="1577"/>
        <v>81.552300000000002</v>
      </c>
      <c r="J417" s="36">
        <f t="shared" si="1577"/>
        <v>79.818399999999997</v>
      </c>
      <c r="K417" s="36">
        <f t="shared" si="1577"/>
        <v>77.995999999999995</v>
      </c>
      <c r="L417" s="36">
        <f t="shared" si="1577"/>
        <v>76.093500000000006</v>
      </c>
      <c r="M417" s="36">
        <f t="shared" si="1577"/>
        <v>74.121899999999997</v>
      </c>
      <c r="N417" s="36">
        <f t="shared" si="1577"/>
        <v>72.093800000000002</v>
      </c>
      <c r="O417" s="36">
        <f t="shared" si="1577"/>
        <v>70.023600000000002</v>
      </c>
      <c r="P417" s="36">
        <f t="shared" si="1577"/>
        <v>67.926900000000003</v>
      </c>
      <c r="Q417" s="36">
        <f t="shared" si="1577"/>
        <v>65.820099999999996</v>
      </c>
      <c r="R417" s="36">
        <f t="shared" si="1577"/>
        <v>0</v>
      </c>
    </row>
    <row r="418" spans="2:49">
      <c r="C418" s="275" t="s">
        <v>398</v>
      </c>
      <c r="D418" s="276">
        <f ca="1">RAND()*100</f>
        <v>59.450470864708002</v>
      </c>
      <c r="E418" s="276">
        <f t="shared" ref="E418:R418" ca="1" si="1578">RAND()*100</f>
        <v>83.479797200752316</v>
      </c>
      <c r="F418" s="276">
        <f t="shared" ca="1" si="1578"/>
        <v>51.533568196232963</v>
      </c>
      <c r="G418" s="276">
        <f t="shared" ca="1" si="1578"/>
        <v>35.85760783591401</v>
      </c>
      <c r="H418" s="276">
        <f t="shared" ca="1" si="1578"/>
        <v>36.950859309941052</v>
      </c>
      <c r="I418" s="276">
        <f t="shared" ca="1" si="1578"/>
        <v>71.701683065803962</v>
      </c>
      <c r="J418" s="276">
        <f t="shared" ca="1" si="1578"/>
        <v>55.554612305352634</v>
      </c>
      <c r="K418" s="276">
        <f t="shared" ca="1" si="1578"/>
        <v>23.518154071859076</v>
      </c>
      <c r="L418" s="276">
        <f t="shared" ca="1" si="1578"/>
        <v>85.762639323282045</v>
      </c>
      <c r="M418" s="276">
        <f t="shared" ca="1" si="1578"/>
        <v>74.301913458182128</v>
      </c>
      <c r="N418" s="276">
        <f t="shared" ca="1" si="1578"/>
        <v>50.230046672557961</v>
      </c>
      <c r="O418" s="276">
        <f t="shared" ca="1" si="1578"/>
        <v>73.495671893303268</v>
      </c>
      <c r="P418" s="276">
        <f t="shared" ca="1" si="1578"/>
        <v>39.322103778283122</v>
      </c>
      <c r="Q418" s="276">
        <f t="shared" ca="1" si="1578"/>
        <v>21.326144258433068</v>
      </c>
      <c r="R418" s="276">
        <f t="shared" ca="1" si="1578"/>
        <v>27.264985980027788</v>
      </c>
    </row>
    <row r="419" spans="2:49">
      <c r="D419" t="str">
        <f ca="1">IF(OR(C419="RIP",C419="***"),"***",IF((D418-D417)&gt;0,"RIP","ALIVE"))</f>
        <v>ALIVE</v>
      </c>
      <c r="E419" t="str">
        <f t="shared" ref="E419" ca="1" si="1579">IF(OR(D419="RIP",D419="***"),"***",IF((E418-E417)&gt;0,"RIP","ALIVE"))</f>
        <v>ALIVE</v>
      </c>
      <c r="F419" t="str">
        <f t="shared" ref="F419" ca="1" si="1580">IF(OR(E419="RIP",E419="***"),"***",IF((F418-F417)&gt;0,"RIP","ALIVE"))</f>
        <v>ALIVE</v>
      </c>
      <c r="G419" t="str">
        <f t="shared" ref="G419" ca="1" si="1581">IF(OR(F419="RIP",F419="***"),"***",IF((G418-G417)&gt;0,"RIP","ALIVE"))</f>
        <v>ALIVE</v>
      </c>
      <c r="H419" t="str">
        <f t="shared" ref="H419" ca="1" si="1582">IF(OR(G419="RIP",G419="***"),"***",IF((H418-H417)&gt;0,"RIP","ALIVE"))</f>
        <v>ALIVE</v>
      </c>
      <c r="I419" t="str">
        <f t="shared" ref="I419" ca="1" si="1583">IF(OR(H419="RIP",H419="***"),"***",IF((I418-I417)&gt;0,"RIP","ALIVE"))</f>
        <v>ALIVE</v>
      </c>
      <c r="J419" t="str">
        <f t="shared" ref="J419" ca="1" si="1584">IF(OR(I419="RIP",I419="***"),"***",IF((J418-J417)&gt;0,"RIP","ALIVE"))</f>
        <v>ALIVE</v>
      </c>
      <c r="K419" t="str">
        <f t="shared" ref="K419" ca="1" si="1585">IF(OR(J419="RIP",J419="***"),"***",IF((K418-K417)&gt;0,"RIP","ALIVE"))</f>
        <v>ALIVE</v>
      </c>
      <c r="L419" t="str">
        <f t="shared" ref="L419" ca="1" si="1586">IF(OR(K419="RIP",K419="***"),"***",IF((L418-L417)&gt;0,"RIP","ALIVE"))</f>
        <v>RIP</v>
      </c>
      <c r="M419" t="str">
        <f t="shared" ref="M419" ca="1" si="1587">IF(OR(L419="RIP",L419="***"),"***",IF((M418-M417)&gt;0,"RIP","ALIVE"))</f>
        <v>***</v>
      </c>
      <c r="N419" t="str">
        <f t="shared" ref="N419" ca="1" si="1588">IF(OR(M419="RIP",M419="***"),"***",IF((N418-N417)&gt;0,"RIP","ALIVE"))</f>
        <v>***</v>
      </c>
      <c r="O419" t="str">
        <f t="shared" ref="O419" ca="1" si="1589">IF(OR(N419="RIP",N419="***"),"***",IF((O418-O417)&gt;0,"RIP","ALIVE"))</f>
        <v>***</v>
      </c>
      <c r="P419" t="str">
        <f t="shared" ref="P419" ca="1" si="1590">IF(OR(O419="RIP",O419="***"),"***",IF((P418-P417)&gt;0,"RIP","ALIVE"))</f>
        <v>***</v>
      </c>
      <c r="Q419" t="str">
        <f t="shared" ref="Q419" ca="1" si="1591">IF(OR(P419="RIP",P419="***"),"***",IF((Q418-Q417)&gt;0,"RIP","ALIVE"))</f>
        <v>***</v>
      </c>
      <c r="R419" t="str">
        <f t="shared" ref="R419" ca="1" si="1592">IF(OR(Q419="RIP",Q419="***"),"***",IF((R418-R417)&gt;0,"RIP","ALIVE"))</f>
        <v>***</v>
      </c>
      <c r="S419" t="str">
        <f t="shared" ref="S419" ca="1" si="1593">IF(OR(R419="RIP",R419="***"),"***",IF((S418-S417)&gt;0,"RIP","ALIVE"))</f>
        <v>***</v>
      </c>
      <c r="T419" t="str">
        <f t="shared" ref="T419" ca="1" si="1594">IF(OR(S419="RIP",S419="***"),"***",IF((T418-T417)&gt;0,"RIP","ALIVE"))</f>
        <v>***</v>
      </c>
      <c r="U419" t="str">
        <f t="shared" ref="U419" ca="1" si="1595">IF(OR(T419="RIP",T419="***"),"***",IF((U418-U417)&gt;0,"RIP","ALIVE"))</f>
        <v>***</v>
      </c>
      <c r="V419" t="str">
        <f t="shared" ref="V419" ca="1" si="1596">IF(OR(U419="RIP",U419="***"),"***",IF((V418-V417)&gt;0,"RIP","ALIVE"))</f>
        <v>***</v>
      </c>
      <c r="W419" t="str">
        <f t="shared" ref="W419" ca="1" si="1597">IF(OR(V419="RIP",V419="***"),"***",IF((W418-W417)&gt;0,"RIP","ALIVE"))</f>
        <v>***</v>
      </c>
      <c r="X419" t="str">
        <f t="shared" ref="X419" ca="1" si="1598">IF(OR(W419="RIP",W419="***"),"***",IF((X418-X417)&gt;0,"RIP","ALIVE"))</f>
        <v>***</v>
      </c>
      <c r="Y419" t="str">
        <f t="shared" ref="Y419" ca="1" si="1599">IF(OR(X419="RIP",X419="***"),"***",IF((Y418-Y417)&gt;0,"RIP","ALIVE"))</f>
        <v>***</v>
      </c>
      <c r="Z419" t="str">
        <f t="shared" ref="Z419" ca="1" si="1600">IF(OR(Y419="RIP",Y419="***"),"***",IF((Z418-Z417)&gt;0,"RIP","ALIVE"))</f>
        <v>***</v>
      </c>
      <c r="AA419" t="str">
        <f t="shared" ref="AA419" ca="1" si="1601">IF(OR(Z419="RIP",Z419="***"),"***",IF((AA418-AA417)&gt;0,"RIP","ALIVE"))</f>
        <v>***</v>
      </c>
      <c r="AB419" t="str">
        <f t="shared" ref="AB419" ca="1" si="1602">IF(OR(AA419="RIP",AA419="***"),"***",IF((AB418-AB417)&gt;0,"RIP","ALIVE"))</f>
        <v>***</v>
      </c>
      <c r="AC419" t="str">
        <f t="shared" ref="AC419" ca="1" si="1603">IF(OR(AB419="RIP",AB419="***"),"***",IF((AC418-AC417)&gt;0,"RIP","ALIVE"))</f>
        <v>***</v>
      </c>
      <c r="AD419" t="str">
        <f t="shared" ref="AD419" ca="1" si="1604">IF(OR(AC419="RIP",AC419="***"),"***",IF((AD418-AD417)&gt;0,"RIP","ALIVE"))</f>
        <v>***</v>
      </c>
      <c r="AE419" t="str">
        <f t="shared" ref="AE419" ca="1" si="1605">IF(OR(AD419="RIP",AD419="***"),"***",IF((AE418-AE417)&gt;0,"RIP","ALIVE"))</f>
        <v>***</v>
      </c>
      <c r="AF419" t="str">
        <f t="shared" ref="AF419" ca="1" si="1606">IF(OR(AE419="RIP",AE419="***"),"***",IF((AF418-AF417)&gt;0,"RIP","ALIVE"))</f>
        <v>***</v>
      </c>
      <c r="AG419" t="str">
        <f t="shared" ref="AG419" ca="1" si="1607">IF(OR(AF419="RIP",AF419="***"),"***",IF((AG418-AG417)&gt;0,"RIP","ALIVE"))</f>
        <v>***</v>
      </c>
      <c r="AH419" t="str">
        <f t="shared" ref="AH419" ca="1" si="1608">IF(OR(AG419="RIP",AG419="***"),"***",IF((AH418-AH417)&gt;0,"RIP","ALIVE"))</f>
        <v>***</v>
      </c>
      <c r="AI419" t="str">
        <f t="shared" ref="AI419" ca="1" si="1609">IF(OR(AH419="RIP",AH419="***"),"***",IF((AI418-AI417)&gt;0,"RIP","ALIVE"))</f>
        <v>***</v>
      </c>
      <c r="AJ419" t="str">
        <f t="shared" ref="AJ419" ca="1" si="1610">IF(OR(AI419="RIP",AI419="***"),"***",IF((AJ418-AJ417)&gt;0,"RIP","ALIVE"))</f>
        <v>***</v>
      </c>
      <c r="AK419" t="str">
        <f t="shared" ref="AK419" ca="1" si="1611">IF(OR(AJ419="RIP",AJ419="***"),"***",IF((AK418-AK417)&gt;0,"RIP","ALIVE"))</f>
        <v>***</v>
      </c>
      <c r="AL419" t="str">
        <f t="shared" ref="AL419" ca="1" si="1612">IF(OR(AK419="RIP",AK419="***"),"***",IF((AL418-AL417)&gt;0,"RIP","ALIVE"))</f>
        <v>***</v>
      </c>
      <c r="AM419" t="str">
        <f t="shared" ref="AM419" ca="1" si="1613">IF(OR(AL419="RIP",AL419="***"),"***",IF((AM418-AM417)&gt;0,"RIP","ALIVE"))</f>
        <v>***</v>
      </c>
      <c r="AN419" t="str">
        <f t="shared" ref="AN419" ca="1" si="1614">IF(OR(AM419="RIP",AM419="***"),"***",IF((AN418-AN417)&gt;0,"RIP","ALIVE"))</f>
        <v>***</v>
      </c>
      <c r="AO419" t="str">
        <f t="shared" ref="AO419" ca="1" si="1615">IF(OR(AN419="RIP",AN419="***"),"***",IF((AO418-AO417)&gt;0,"RIP","ALIVE"))</f>
        <v>***</v>
      </c>
      <c r="AP419" t="str">
        <f t="shared" ref="AP419" ca="1" si="1616">IF(OR(AO419="RIP",AO419="***"),"***",IF((AP418-AP417)&gt;0,"RIP","ALIVE"))</f>
        <v>***</v>
      </c>
      <c r="AQ419" t="str">
        <f t="shared" ref="AQ419" ca="1" si="1617">IF(OR(AP419="RIP",AP419="***"),"***",IF((AQ418-AQ417)&gt;0,"RIP","ALIVE"))</f>
        <v>***</v>
      </c>
      <c r="AR419" t="str">
        <f t="shared" ref="AR419" ca="1" si="1618">IF(OR(AQ419="RIP",AQ419="***"),"***",IF((AR418-AR417)&gt;0,"RIP","ALIVE"))</f>
        <v>***</v>
      </c>
      <c r="AS419" t="str">
        <f t="shared" ref="AS419" ca="1" si="1619">IF(OR(AR419="RIP",AR419="***"),"***",IF((AS418-AS417)&gt;0,"RIP","ALIVE"))</f>
        <v>***</v>
      </c>
      <c r="AT419" t="str">
        <f t="shared" ref="AT419" ca="1" si="1620">IF(OR(AS419="RIP",AS419="***"),"***",IF((AT418-AT417)&gt;0,"RIP","ALIVE"))</f>
        <v>***</v>
      </c>
      <c r="AU419" t="str">
        <f t="shared" ref="AU419" ca="1" si="1621">IF(OR(AT419="RIP",AT419="***"),"***",IF((AU418-AU417)&gt;0,"RIP","ALIVE"))</f>
        <v>***</v>
      </c>
      <c r="AV419" t="str">
        <f t="shared" ref="AV419" ca="1" si="1622">IF(OR(AU419="RIP",AU419="***"),"***",IF((AV418-AV417)&gt;0,"RIP","ALIVE"))</f>
        <v>***</v>
      </c>
      <c r="AW419" t="str">
        <f t="shared" ref="AW419" ca="1" si="1623">IF(OR(AV419="RIP",AV419="***"),"***",IF((AW418-AW417)&gt;0,"RIP","ALIVE"))</f>
        <v>***</v>
      </c>
    </row>
    <row r="422" spans="2:49">
      <c r="B422">
        <v>87</v>
      </c>
      <c r="C422" t="s">
        <v>396</v>
      </c>
      <c r="D422" s="75">
        <f ca="1">COUNTIF(D428:AW428,"ALIVE")</f>
        <v>10</v>
      </c>
    </row>
    <row r="423" spans="2:49">
      <c r="C423" s="75" t="s">
        <v>349</v>
      </c>
      <c r="D423" s="273">
        <v>87</v>
      </c>
      <c r="E423" s="201">
        <f>D423+1</f>
        <v>88</v>
      </c>
      <c r="F423" s="201">
        <f t="shared" ref="F423:P423" si="1624">E423+1</f>
        <v>89</v>
      </c>
      <c r="G423" s="201">
        <f t="shared" si="1624"/>
        <v>90</v>
      </c>
      <c r="H423" s="201">
        <f t="shared" si="1624"/>
        <v>91</v>
      </c>
      <c r="I423" s="201">
        <f t="shared" si="1624"/>
        <v>92</v>
      </c>
      <c r="J423" s="201">
        <f t="shared" si="1624"/>
        <v>93</v>
      </c>
      <c r="K423" s="201">
        <f t="shared" si="1624"/>
        <v>94</v>
      </c>
      <c r="L423" s="201">
        <f t="shared" si="1624"/>
        <v>95</v>
      </c>
      <c r="M423" s="201">
        <f t="shared" si="1624"/>
        <v>96</v>
      </c>
      <c r="N423" s="201">
        <f t="shared" si="1624"/>
        <v>97</v>
      </c>
      <c r="O423" s="201">
        <f t="shared" si="1624"/>
        <v>98</v>
      </c>
      <c r="P423" s="201">
        <f t="shared" si="1624"/>
        <v>99</v>
      </c>
      <c r="Q423" s="201">
        <f>P423+1</f>
        <v>100</v>
      </c>
    </row>
    <row r="424" spans="2:49">
      <c r="D424" s="274">
        <v>0.124971</v>
      </c>
      <c r="E424" s="274">
        <v>0.138321</v>
      </c>
      <c r="F424" s="274">
        <v>0.152696</v>
      </c>
      <c r="G424" s="274">
        <v>0.16808899999999999</v>
      </c>
      <c r="H424" s="274">
        <v>0.184477</v>
      </c>
      <c r="I424" s="274">
        <v>0.201816</v>
      </c>
      <c r="J424" s="274">
        <v>0.22004000000000001</v>
      </c>
      <c r="K424" s="274">
        <v>0.239065</v>
      </c>
      <c r="L424" s="274">
        <v>0.25878099999999998</v>
      </c>
      <c r="M424" s="274">
        <v>0.27906199999999998</v>
      </c>
      <c r="N424" s="274">
        <v>0.29976399999999997</v>
      </c>
      <c r="O424" s="274">
        <v>0.32073099999999999</v>
      </c>
      <c r="P424" s="274">
        <v>0.34179900000000002</v>
      </c>
      <c r="Q424" s="274">
        <v>1</v>
      </c>
    </row>
    <row r="425" spans="2:49">
      <c r="C425" t="s">
        <v>397</v>
      </c>
      <c r="D425" s="36">
        <f>D424*100</f>
        <v>12.4971</v>
      </c>
      <c r="E425" s="36">
        <f t="shared" ref="E425:Q425" si="1625">E424*100</f>
        <v>13.832100000000001</v>
      </c>
      <c r="F425" s="36">
        <f t="shared" si="1625"/>
        <v>15.269600000000001</v>
      </c>
      <c r="G425" s="36">
        <f t="shared" si="1625"/>
        <v>16.808899999999998</v>
      </c>
      <c r="H425" s="36">
        <f t="shared" si="1625"/>
        <v>18.447700000000001</v>
      </c>
      <c r="I425" s="36">
        <f t="shared" si="1625"/>
        <v>20.1816</v>
      </c>
      <c r="J425" s="36">
        <f t="shared" si="1625"/>
        <v>22.004000000000001</v>
      </c>
      <c r="K425" s="36">
        <f t="shared" si="1625"/>
        <v>23.906500000000001</v>
      </c>
      <c r="L425" s="36">
        <f t="shared" si="1625"/>
        <v>25.8781</v>
      </c>
      <c r="M425" s="36">
        <f t="shared" si="1625"/>
        <v>27.906199999999998</v>
      </c>
      <c r="N425" s="36">
        <f t="shared" si="1625"/>
        <v>29.976399999999998</v>
      </c>
      <c r="O425" s="36">
        <f t="shared" si="1625"/>
        <v>32.073099999999997</v>
      </c>
      <c r="P425" s="36">
        <f t="shared" si="1625"/>
        <v>34.179900000000004</v>
      </c>
      <c r="Q425" s="36">
        <f t="shared" si="1625"/>
        <v>100</v>
      </c>
    </row>
    <row r="426" spans="2:49">
      <c r="D426" s="36">
        <f>100-D425</f>
        <v>87.502899999999997</v>
      </c>
      <c r="E426" s="36">
        <f t="shared" ref="E426:Q426" si="1626">100-E425</f>
        <v>86.167900000000003</v>
      </c>
      <c r="F426" s="36">
        <f t="shared" si="1626"/>
        <v>84.730400000000003</v>
      </c>
      <c r="G426" s="36">
        <f t="shared" si="1626"/>
        <v>83.191100000000006</v>
      </c>
      <c r="H426" s="36">
        <f t="shared" si="1626"/>
        <v>81.552300000000002</v>
      </c>
      <c r="I426" s="36">
        <f t="shared" si="1626"/>
        <v>79.818399999999997</v>
      </c>
      <c r="J426" s="36">
        <f t="shared" si="1626"/>
        <v>77.995999999999995</v>
      </c>
      <c r="K426" s="36">
        <f t="shared" si="1626"/>
        <v>76.093500000000006</v>
      </c>
      <c r="L426" s="36">
        <f t="shared" si="1626"/>
        <v>74.121899999999997</v>
      </c>
      <c r="M426" s="36">
        <f t="shared" si="1626"/>
        <v>72.093800000000002</v>
      </c>
      <c r="N426" s="36">
        <f t="shared" si="1626"/>
        <v>70.023600000000002</v>
      </c>
      <c r="O426" s="36">
        <f t="shared" si="1626"/>
        <v>67.926900000000003</v>
      </c>
      <c r="P426" s="36">
        <f t="shared" si="1626"/>
        <v>65.820099999999996</v>
      </c>
      <c r="Q426" s="36">
        <f t="shared" si="1626"/>
        <v>0</v>
      </c>
    </row>
    <row r="427" spans="2:49">
      <c r="C427" s="275" t="s">
        <v>398</v>
      </c>
      <c r="D427" s="276">
        <f ca="1">RAND()*100</f>
        <v>39.104752558562929</v>
      </c>
      <c r="E427" s="276">
        <f t="shared" ref="E427:Q427" ca="1" si="1627">RAND()*100</f>
        <v>68.710116814968487</v>
      </c>
      <c r="F427" s="276">
        <f t="shared" ca="1" si="1627"/>
        <v>11.029250215066909</v>
      </c>
      <c r="G427" s="276">
        <f t="shared" ca="1" si="1627"/>
        <v>28.639460022673081</v>
      </c>
      <c r="H427" s="276">
        <f t="shared" ca="1" si="1627"/>
        <v>81.3473893711204</v>
      </c>
      <c r="I427" s="276">
        <f t="shared" ca="1" si="1627"/>
        <v>50.756701914241845</v>
      </c>
      <c r="J427" s="276">
        <f t="shared" ca="1" si="1627"/>
        <v>38.127539676940913</v>
      </c>
      <c r="K427" s="276">
        <f t="shared" ca="1" si="1627"/>
        <v>51.158899133222576</v>
      </c>
      <c r="L427" s="276">
        <f t="shared" ca="1" si="1627"/>
        <v>2.189031362706062</v>
      </c>
      <c r="M427" s="276">
        <f t="shared" ca="1" si="1627"/>
        <v>13.500523582882263</v>
      </c>
      <c r="N427" s="276">
        <f t="shared" ca="1" si="1627"/>
        <v>89.709189254290095</v>
      </c>
      <c r="O427" s="276">
        <f t="shared" ca="1" si="1627"/>
        <v>26.522928016021375</v>
      </c>
      <c r="P427" s="276">
        <f t="shared" ca="1" si="1627"/>
        <v>68.113282845644079</v>
      </c>
      <c r="Q427" s="276">
        <f t="shared" ca="1" si="1627"/>
        <v>21.672440616573518</v>
      </c>
    </row>
    <row r="428" spans="2:49">
      <c r="D428" t="str">
        <f ca="1">IF(OR(C428="RIP",C428="***"),"***",IF((D427-D426)&gt;0,"RIP","ALIVE"))</f>
        <v>ALIVE</v>
      </c>
      <c r="E428" t="str">
        <f t="shared" ref="E428" ca="1" si="1628">IF(OR(D428="RIP",D428="***"),"***",IF((E427-E426)&gt;0,"RIP","ALIVE"))</f>
        <v>ALIVE</v>
      </c>
      <c r="F428" t="str">
        <f t="shared" ref="F428" ca="1" si="1629">IF(OR(E428="RIP",E428="***"),"***",IF((F427-F426)&gt;0,"RIP","ALIVE"))</f>
        <v>ALIVE</v>
      </c>
      <c r="G428" t="str">
        <f t="shared" ref="G428" ca="1" si="1630">IF(OR(F428="RIP",F428="***"),"***",IF((G427-G426)&gt;0,"RIP","ALIVE"))</f>
        <v>ALIVE</v>
      </c>
      <c r="H428" t="str">
        <f t="shared" ref="H428" ca="1" si="1631">IF(OR(G428="RIP",G428="***"),"***",IF((H427-H426)&gt;0,"RIP","ALIVE"))</f>
        <v>ALIVE</v>
      </c>
      <c r="I428" t="str">
        <f t="shared" ref="I428" ca="1" si="1632">IF(OR(H428="RIP",H428="***"),"***",IF((I427-I426)&gt;0,"RIP","ALIVE"))</f>
        <v>ALIVE</v>
      </c>
      <c r="J428" t="str">
        <f t="shared" ref="J428" ca="1" si="1633">IF(OR(I428="RIP",I428="***"),"***",IF((J427-J426)&gt;0,"RIP","ALIVE"))</f>
        <v>ALIVE</v>
      </c>
      <c r="K428" t="str">
        <f t="shared" ref="K428" ca="1" si="1634">IF(OR(J428="RIP",J428="***"),"***",IF((K427-K426)&gt;0,"RIP","ALIVE"))</f>
        <v>ALIVE</v>
      </c>
      <c r="L428" t="str">
        <f t="shared" ref="L428" ca="1" si="1635">IF(OR(K428="RIP",K428="***"),"***",IF((L427-L426)&gt;0,"RIP","ALIVE"))</f>
        <v>ALIVE</v>
      </c>
      <c r="M428" t="str">
        <f t="shared" ref="M428" ca="1" si="1636">IF(OR(L428="RIP",L428="***"),"***",IF((M427-M426)&gt;0,"RIP","ALIVE"))</f>
        <v>ALIVE</v>
      </c>
      <c r="N428" t="str">
        <f t="shared" ref="N428" ca="1" si="1637">IF(OR(M428="RIP",M428="***"),"***",IF((N427-N426)&gt;0,"RIP","ALIVE"))</f>
        <v>RIP</v>
      </c>
      <c r="O428" t="str">
        <f t="shared" ref="O428" ca="1" si="1638">IF(OR(N428="RIP",N428="***"),"***",IF((O427-O426)&gt;0,"RIP","ALIVE"))</f>
        <v>***</v>
      </c>
      <c r="P428" t="str">
        <f t="shared" ref="P428" ca="1" si="1639">IF(OR(O428="RIP",O428="***"),"***",IF((P427-P426)&gt;0,"RIP","ALIVE"))</f>
        <v>***</v>
      </c>
      <c r="Q428" t="str">
        <f t="shared" ref="Q428" ca="1" si="1640">IF(OR(P428="RIP",P428="***"),"***",IF((Q427-Q426)&gt;0,"RIP","ALIVE"))</f>
        <v>***</v>
      </c>
      <c r="R428" t="str">
        <f t="shared" ref="R428" ca="1" si="1641">IF(OR(Q428="RIP",Q428="***"),"***",IF((R427-R426)&gt;0,"RIP","ALIVE"))</f>
        <v>***</v>
      </c>
      <c r="S428" t="str">
        <f t="shared" ref="S428" ca="1" si="1642">IF(OR(R428="RIP",R428="***"),"***",IF((S427-S426)&gt;0,"RIP","ALIVE"))</f>
        <v>***</v>
      </c>
      <c r="T428" t="str">
        <f t="shared" ref="T428" ca="1" si="1643">IF(OR(S428="RIP",S428="***"),"***",IF((T427-T426)&gt;0,"RIP","ALIVE"))</f>
        <v>***</v>
      </c>
      <c r="U428" t="str">
        <f t="shared" ref="U428" ca="1" si="1644">IF(OR(T428="RIP",T428="***"),"***",IF((U427-U426)&gt;0,"RIP","ALIVE"))</f>
        <v>***</v>
      </c>
      <c r="V428" t="str">
        <f t="shared" ref="V428" ca="1" si="1645">IF(OR(U428="RIP",U428="***"),"***",IF((V427-V426)&gt;0,"RIP","ALIVE"))</f>
        <v>***</v>
      </c>
      <c r="W428" t="str">
        <f t="shared" ref="W428" ca="1" si="1646">IF(OR(V428="RIP",V428="***"),"***",IF((W427-W426)&gt;0,"RIP","ALIVE"))</f>
        <v>***</v>
      </c>
      <c r="X428" t="str">
        <f t="shared" ref="X428" ca="1" si="1647">IF(OR(W428="RIP",W428="***"),"***",IF((X427-X426)&gt;0,"RIP","ALIVE"))</f>
        <v>***</v>
      </c>
      <c r="Y428" t="str">
        <f t="shared" ref="Y428" ca="1" si="1648">IF(OR(X428="RIP",X428="***"),"***",IF((Y427-Y426)&gt;0,"RIP","ALIVE"))</f>
        <v>***</v>
      </c>
      <c r="Z428" t="str">
        <f t="shared" ref="Z428" ca="1" si="1649">IF(OR(Y428="RIP",Y428="***"),"***",IF((Z427-Z426)&gt;0,"RIP","ALIVE"))</f>
        <v>***</v>
      </c>
      <c r="AA428" t="str">
        <f t="shared" ref="AA428" ca="1" si="1650">IF(OR(Z428="RIP",Z428="***"),"***",IF((AA427-AA426)&gt;0,"RIP","ALIVE"))</f>
        <v>***</v>
      </c>
      <c r="AB428" t="str">
        <f t="shared" ref="AB428" ca="1" si="1651">IF(OR(AA428="RIP",AA428="***"),"***",IF((AB427-AB426)&gt;0,"RIP","ALIVE"))</f>
        <v>***</v>
      </c>
      <c r="AC428" t="str">
        <f t="shared" ref="AC428" ca="1" si="1652">IF(OR(AB428="RIP",AB428="***"),"***",IF((AC427-AC426)&gt;0,"RIP","ALIVE"))</f>
        <v>***</v>
      </c>
      <c r="AD428" t="str">
        <f t="shared" ref="AD428" ca="1" si="1653">IF(OR(AC428="RIP",AC428="***"),"***",IF((AD427-AD426)&gt;0,"RIP","ALIVE"))</f>
        <v>***</v>
      </c>
      <c r="AE428" t="str">
        <f t="shared" ref="AE428" ca="1" si="1654">IF(OR(AD428="RIP",AD428="***"),"***",IF((AE427-AE426)&gt;0,"RIP","ALIVE"))</f>
        <v>***</v>
      </c>
      <c r="AF428" t="str">
        <f t="shared" ref="AF428" ca="1" si="1655">IF(OR(AE428="RIP",AE428="***"),"***",IF((AF427-AF426)&gt;0,"RIP","ALIVE"))</f>
        <v>***</v>
      </c>
      <c r="AG428" t="str">
        <f t="shared" ref="AG428" ca="1" si="1656">IF(OR(AF428="RIP",AF428="***"),"***",IF((AG427-AG426)&gt;0,"RIP","ALIVE"))</f>
        <v>***</v>
      </c>
      <c r="AH428" t="str">
        <f t="shared" ref="AH428" ca="1" si="1657">IF(OR(AG428="RIP",AG428="***"),"***",IF((AH427-AH426)&gt;0,"RIP","ALIVE"))</f>
        <v>***</v>
      </c>
      <c r="AI428" t="str">
        <f t="shared" ref="AI428" ca="1" si="1658">IF(OR(AH428="RIP",AH428="***"),"***",IF((AI427-AI426)&gt;0,"RIP","ALIVE"))</f>
        <v>***</v>
      </c>
      <c r="AJ428" t="str">
        <f t="shared" ref="AJ428" ca="1" si="1659">IF(OR(AI428="RIP",AI428="***"),"***",IF((AJ427-AJ426)&gt;0,"RIP","ALIVE"))</f>
        <v>***</v>
      </c>
      <c r="AK428" t="str">
        <f t="shared" ref="AK428" ca="1" si="1660">IF(OR(AJ428="RIP",AJ428="***"),"***",IF((AK427-AK426)&gt;0,"RIP","ALIVE"))</f>
        <v>***</v>
      </c>
      <c r="AL428" t="str">
        <f t="shared" ref="AL428" ca="1" si="1661">IF(OR(AK428="RIP",AK428="***"),"***",IF((AL427-AL426)&gt;0,"RIP","ALIVE"))</f>
        <v>***</v>
      </c>
      <c r="AM428" t="str">
        <f t="shared" ref="AM428" ca="1" si="1662">IF(OR(AL428="RIP",AL428="***"),"***",IF((AM427-AM426)&gt;0,"RIP","ALIVE"))</f>
        <v>***</v>
      </c>
      <c r="AN428" t="str">
        <f t="shared" ref="AN428" ca="1" si="1663">IF(OR(AM428="RIP",AM428="***"),"***",IF((AN427-AN426)&gt;0,"RIP","ALIVE"))</f>
        <v>***</v>
      </c>
      <c r="AO428" t="str">
        <f t="shared" ref="AO428" ca="1" si="1664">IF(OR(AN428="RIP",AN428="***"),"***",IF((AO427-AO426)&gt;0,"RIP","ALIVE"))</f>
        <v>***</v>
      </c>
      <c r="AP428" t="str">
        <f t="shared" ref="AP428" ca="1" si="1665">IF(OR(AO428="RIP",AO428="***"),"***",IF((AP427-AP426)&gt;0,"RIP","ALIVE"))</f>
        <v>***</v>
      </c>
      <c r="AQ428" t="str">
        <f t="shared" ref="AQ428" ca="1" si="1666">IF(OR(AP428="RIP",AP428="***"),"***",IF((AQ427-AQ426)&gt;0,"RIP","ALIVE"))</f>
        <v>***</v>
      </c>
      <c r="AR428" t="str">
        <f t="shared" ref="AR428" ca="1" si="1667">IF(OR(AQ428="RIP",AQ428="***"),"***",IF((AR427-AR426)&gt;0,"RIP","ALIVE"))</f>
        <v>***</v>
      </c>
      <c r="AS428" t="str">
        <f t="shared" ref="AS428" ca="1" si="1668">IF(OR(AR428="RIP",AR428="***"),"***",IF((AS427-AS426)&gt;0,"RIP","ALIVE"))</f>
        <v>***</v>
      </c>
      <c r="AT428" t="str">
        <f t="shared" ref="AT428" ca="1" si="1669">IF(OR(AS428="RIP",AS428="***"),"***",IF((AT427-AT426)&gt;0,"RIP","ALIVE"))</f>
        <v>***</v>
      </c>
      <c r="AU428" t="str">
        <f t="shared" ref="AU428" ca="1" si="1670">IF(OR(AT428="RIP",AT428="***"),"***",IF((AU427-AU426)&gt;0,"RIP","ALIVE"))</f>
        <v>***</v>
      </c>
      <c r="AV428" t="str">
        <f t="shared" ref="AV428" ca="1" si="1671">IF(OR(AU428="RIP",AU428="***"),"***",IF((AV427-AV426)&gt;0,"RIP","ALIVE"))</f>
        <v>***</v>
      </c>
      <c r="AW428" t="str">
        <f t="shared" ref="AW428" ca="1" si="1672">IF(OR(AV428="RIP",AV428="***"),"***",IF((AW427-AW426)&gt;0,"RIP","ALIVE"))</f>
        <v>***</v>
      </c>
    </row>
    <row r="431" spans="2:49">
      <c r="B431">
        <v>88</v>
      </c>
      <c r="C431" t="s">
        <v>396</v>
      </c>
      <c r="D431" s="75">
        <f ca="1">COUNTIF(D437:AW437,"ALIVE")</f>
        <v>8</v>
      </c>
    </row>
    <row r="432" spans="2:49">
      <c r="C432" s="75" t="s">
        <v>349</v>
      </c>
      <c r="D432" s="273">
        <v>88</v>
      </c>
      <c r="E432" s="201">
        <f>D432+1</f>
        <v>89</v>
      </c>
      <c r="F432" s="201">
        <f t="shared" ref="F432:P432" si="1673">E432+1</f>
        <v>90</v>
      </c>
      <c r="G432" s="201">
        <f t="shared" si="1673"/>
        <v>91</v>
      </c>
      <c r="H432" s="201">
        <f t="shared" si="1673"/>
        <v>92</v>
      </c>
      <c r="I432" s="201">
        <f t="shared" si="1673"/>
        <v>93</v>
      </c>
      <c r="J432" s="201">
        <f t="shared" si="1673"/>
        <v>94</v>
      </c>
      <c r="K432" s="201">
        <f t="shared" si="1673"/>
        <v>95</v>
      </c>
      <c r="L432" s="201">
        <f t="shared" si="1673"/>
        <v>96</v>
      </c>
      <c r="M432" s="201">
        <f t="shared" si="1673"/>
        <v>97</v>
      </c>
      <c r="N432" s="201">
        <f t="shared" si="1673"/>
        <v>98</v>
      </c>
      <c r="O432" s="201">
        <f t="shared" si="1673"/>
        <v>99</v>
      </c>
      <c r="P432" s="201">
        <f t="shared" si="1673"/>
        <v>100</v>
      </c>
    </row>
    <row r="433" spans="2:49">
      <c r="D433" s="274">
        <v>0.138321</v>
      </c>
      <c r="E433" s="274">
        <v>0.152696</v>
      </c>
      <c r="F433" s="274">
        <v>0.16808899999999999</v>
      </c>
      <c r="G433" s="274">
        <v>0.184477</v>
      </c>
      <c r="H433" s="274">
        <v>0.201816</v>
      </c>
      <c r="I433" s="274">
        <v>0.22004000000000001</v>
      </c>
      <c r="J433" s="274">
        <v>0.239065</v>
      </c>
      <c r="K433" s="274">
        <v>0.25878099999999998</v>
      </c>
      <c r="L433" s="274">
        <v>0.27906199999999998</v>
      </c>
      <c r="M433" s="274">
        <v>0.29976399999999997</v>
      </c>
      <c r="N433" s="274">
        <v>0.32073099999999999</v>
      </c>
      <c r="O433" s="274">
        <v>0.34179900000000002</v>
      </c>
      <c r="P433" s="274">
        <v>1</v>
      </c>
    </row>
    <row r="434" spans="2:49">
      <c r="C434" t="s">
        <v>397</v>
      </c>
      <c r="D434" s="36">
        <f>D433*100</f>
        <v>13.832100000000001</v>
      </c>
      <c r="E434" s="36">
        <f t="shared" ref="E434:P434" si="1674">E433*100</f>
        <v>15.269600000000001</v>
      </c>
      <c r="F434" s="36">
        <f t="shared" si="1674"/>
        <v>16.808899999999998</v>
      </c>
      <c r="G434" s="36">
        <f t="shared" si="1674"/>
        <v>18.447700000000001</v>
      </c>
      <c r="H434" s="36">
        <f t="shared" si="1674"/>
        <v>20.1816</v>
      </c>
      <c r="I434" s="36">
        <f t="shared" si="1674"/>
        <v>22.004000000000001</v>
      </c>
      <c r="J434" s="36">
        <f t="shared" si="1674"/>
        <v>23.906500000000001</v>
      </c>
      <c r="K434" s="36">
        <f t="shared" si="1674"/>
        <v>25.8781</v>
      </c>
      <c r="L434" s="36">
        <f t="shared" si="1674"/>
        <v>27.906199999999998</v>
      </c>
      <c r="M434" s="36">
        <f t="shared" si="1674"/>
        <v>29.976399999999998</v>
      </c>
      <c r="N434" s="36">
        <f t="shared" si="1674"/>
        <v>32.073099999999997</v>
      </c>
      <c r="O434" s="36">
        <f t="shared" si="1674"/>
        <v>34.179900000000004</v>
      </c>
      <c r="P434" s="36">
        <f t="shared" si="1674"/>
        <v>100</v>
      </c>
    </row>
    <row r="435" spans="2:49">
      <c r="D435" s="36">
        <f>100-D434</f>
        <v>86.167900000000003</v>
      </c>
      <c r="E435" s="36">
        <f t="shared" ref="E435:P435" si="1675">100-E434</f>
        <v>84.730400000000003</v>
      </c>
      <c r="F435" s="36">
        <f t="shared" si="1675"/>
        <v>83.191100000000006</v>
      </c>
      <c r="G435" s="36">
        <f t="shared" si="1675"/>
        <v>81.552300000000002</v>
      </c>
      <c r="H435" s="36">
        <f t="shared" si="1675"/>
        <v>79.818399999999997</v>
      </c>
      <c r="I435" s="36">
        <f t="shared" si="1675"/>
        <v>77.995999999999995</v>
      </c>
      <c r="J435" s="36">
        <f t="shared" si="1675"/>
        <v>76.093500000000006</v>
      </c>
      <c r="K435" s="36">
        <f t="shared" si="1675"/>
        <v>74.121899999999997</v>
      </c>
      <c r="L435" s="36">
        <f t="shared" si="1675"/>
        <v>72.093800000000002</v>
      </c>
      <c r="M435" s="36">
        <f t="shared" si="1675"/>
        <v>70.023600000000002</v>
      </c>
      <c r="N435" s="36">
        <f t="shared" si="1675"/>
        <v>67.926900000000003</v>
      </c>
      <c r="O435" s="36">
        <f t="shared" si="1675"/>
        <v>65.820099999999996</v>
      </c>
      <c r="P435" s="36">
        <f t="shared" si="1675"/>
        <v>0</v>
      </c>
    </row>
    <row r="436" spans="2:49">
      <c r="C436" s="275" t="s">
        <v>398</v>
      </c>
      <c r="D436" s="276">
        <f ca="1">RAND()*100</f>
        <v>52.31726323495959</v>
      </c>
      <c r="E436" s="276">
        <f t="shared" ref="E436:P436" ca="1" si="1676">RAND()*100</f>
        <v>42.919140516573073</v>
      </c>
      <c r="F436" s="276">
        <f t="shared" ca="1" si="1676"/>
        <v>0.28557124981299919</v>
      </c>
      <c r="G436" s="276">
        <f t="shared" ca="1" si="1676"/>
        <v>8.2420208706125884</v>
      </c>
      <c r="H436" s="276">
        <f t="shared" ca="1" si="1676"/>
        <v>77.179069222905923</v>
      </c>
      <c r="I436" s="276">
        <f t="shared" ca="1" si="1676"/>
        <v>16.943616913209048</v>
      </c>
      <c r="J436" s="276">
        <f t="shared" ca="1" si="1676"/>
        <v>52.214043192884773</v>
      </c>
      <c r="K436" s="276">
        <f t="shared" ca="1" si="1676"/>
        <v>15.15216084551987</v>
      </c>
      <c r="L436" s="276">
        <f t="shared" ca="1" si="1676"/>
        <v>87.851110923263548</v>
      </c>
      <c r="M436" s="276">
        <f t="shared" ca="1" si="1676"/>
        <v>30.655161004219412</v>
      </c>
      <c r="N436" s="276">
        <f t="shared" ca="1" si="1676"/>
        <v>65.577365204869892</v>
      </c>
      <c r="O436" s="276">
        <f t="shared" ca="1" si="1676"/>
        <v>19.105032903074857</v>
      </c>
      <c r="P436" s="276">
        <f t="shared" ca="1" si="1676"/>
        <v>90.59169496818717</v>
      </c>
    </row>
    <row r="437" spans="2:49">
      <c r="D437" t="str">
        <f ca="1">IF(OR(C437="RIP",C437="***"),"***",IF((D436-D435)&gt;0,"RIP","ALIVE"))</f>
        <v>ALIVE</v>
      </c>
      <c r="E437" t="str">
        <f t="shared" ref="E437" ca="1" si="1677">IF(OR(D437="RIP",D437="***"),"***",IF((E436-E435)&gt;0,"RIP","ALIVE"))</f>
        <v>ALIVE</v>
      </c>
      <c r="F437" t="str">
        <f t="shared" ref="F437" ca="1" si="1678">IF(OR(E437="RIP",E437="***"),"***",IF((F436-F435)&gt;0,"RIP","ALIVE"))</f>
        <v>ALIVE</v>
      </c>
      <c r="G437" t="str">
        <f t="shared" ref="G437" ca="1" si="1679">IF(OR(F437="RIP",F437="***"),"***",IF((G436-G435)&gt;0,"RIP","ALIVE"))</f>
        <v>ALIVE</v>
      </c>
      <c r="H437" t="str">
        <f t="shared" ref="H437" ca="1" si="1680">IF(OR(G437="RIP",G437="***"),"***",IF((H436-H435)&gt;0,"RIP","ALIVE"))</f>
        <v>ALIVE</v>
      </c>
      <c r="I437" t="str">
        <f t="shared" ref="I437" ca="1" si="1681">IF(OR(H437="RIP",H437="***"),"***",IF((I436-I435)&gt;0,"RIP","ALIVE"))</f>
        <v>ALIVE</v>
      </c>
      <c r="J437" t="str">
        <f t="shared" ref="J437" ca="1" si="1682">IF(OR(I437="RIP",I437="***"),"***",IF((J436-J435)&gt;0,"RIP","ALIVE"))</f>
        <v>ALIVE</v>
      </c>
      <c r="K437" t="str">
        <f t="shared" ref="K437" ca="1" si="1683">IF(OR(J437="RIP",J437="***"),"***",IF((K436-K435)&gt;0,"RIP","ALIVE"))</f>
        <v>ALIVE</v>
      </c>
      <c r="L437" t="str">
        <f t="shared" ref="L437" ca="1" si="1684">IF(OR(K437="RIP",K437="***"),"***",IF((L436-L435)&gt;0,"RIP","ALIVE"))</f>
        <v>RIP</v>
      </c>
      <c r="M437" t="str">
        <f t="shared" ref="M437" ca="1" si="1685">IF(OR(L437="RIP",L437="***"),"***",IF((M436-M435)&gt;0,"RIP","ALIVE"))</f>
        <v>***</v>
      </c>
      <c r="N437" t="str">
        <f t="shared" ref="N437" ca="1" si="1686">IF(OR(M437="RIP",M437="***"),"***",IF((N436-N435)&gt;0,"RIP","ALIVE"))</f>
        <v>***</v>
      </c>
      <c r="O437" t="str">
        <f t="shared" ref="O437" ca="1" si="1687">IF(OR(N437="RIP",N437="***"),"***",IF((O436-O435)&gt;0,"RIP","ALIVE"))</f>
        <v>***</v>
      </c>
      <c r="P437" t="str">
        <f t="shared" ref="P437" ca="1" si="1688">IF(OR(O437="RIP",O437="***"),"***",IF((P436-P435)&gt;0,"RIP","ALIVE"))</f>
        <v>***</v>
      </c>
      <c r="Q437" t="str">
        <f t="shared" ref="Q437" ca="1" si="1689">IF(OR(P437="RIP",P437="***"),"***",IF((Q436-Q435)&gt;0,"RIP","ALIVE"))</f>
        <v>***</v>
      </c>
      <c r="R437" t="str">
        <f t="shared" ref="R437" ca="1" si="1690">IF(OR(Q437="RIP",Q437="***"),"***",IF((R436-R435)&gt;0,"RIP","ALIVE"))</f>
        <v>***</v>
      </c>
      <c r="S437" t="str">
        <f t="shared" ref="S437" ca="1" si="1691">IF(OR(R437="RIP",R437="***"),"***",IF((S436-S435)&gt;0,"RIP","ALIVE"))</f>
        <v>***</v>
      </c>
      <c r="T437" t="str">
        <f t="shared" ref="T437" ca="1" si="1692">IF(OR(S437="RIP",S437="***"),"***",IF((T436-T435)&gt;0,"RIP","ALIVE"))</f>
        <v>***</v>
      </c>
      <c r="U437" t="str">
        <f t="shared" ref="U437" ca="1" si="1693">IF(OR(T437="RIP",T437="***"),"***",IF((U436-U435)&gt;0,"RIP","ALIVE"))</f>
        <v>***</v>
      </c>
      <c r="V437" t="str">
        <f t="shared" ref="V437" ca="1" si="1694">IF(OR(U437="RIP",U437="***"),"***",IF((V436-V435)&gt;0,"RIP","ALIVE"))</f>
        <v>***</v>
      </c>
      <c r="W437" t="str">
        <f t="shared" ref="W437" ca="1" si="1695">IF(OR(V437="RIP",V437="***"),"***",IF((W436-W435)&gt;0,"RIP","ALIVE"))</f>
        <v>***</v>
      </c>
      <c r="X437" t="str">
        <f t="shared" ref="X437" ca="1" si="1696">IF(OR(W437="RIP",W437="***"),"***",IF((X436-X435)&gt;0,"RIP","ALIVE"))</f>
        <v>***</v>
      </c>
      <c r="Y437" t="str">
        <f t="shared" ref="Y437" ca="1" si="1697">IF(OR(X437="RIP",X437="***"),"***",IF((Y436-Y435)&gt;0,"RIP","ALIVE"))</f>
        <v>***</v>
      </c>
      <c r="Z437" t="str">
        <f t="shared" ref="Z437" ca="1" si="1698">IF(OR(Y437="RIP",Y437="***"),"***",IF((Z436-Z435)&gt;0,"RIP","ALIVE"))</f>
        <v>***</v>
      </c>
      <c r="AA437" t="str">
        <f t="shared" ref="AA437" ca="1" si="1699">IF(OR(Z437="RIP",Z437="***"),"***",IF((AA436-AA435)&gt;0,"RIP","ALIVE"))</f>
        <v>***</v>
      </c>
      <c r="AB437" t="str">
        <f t="shared" ref="AB437" ca="1" si="1700">IF(OR(AA437="RIP",AA437="***"),"***",IF((AB436-AB435)&gt;0,"RIP","ALIVE"))</f>
        <v>***</v>
      </c>
      <c r="AC437" t="str">
        <f t="shared" ref="AC437" ca="1" si="1701">IF(OR(AB437="RIP",AB437="***"),"***",IF((AC436-AC435)&gt;0,"RIP","ALIVE"))</f>
        <v>***</v>
      </c>
      <c r="AD437" t="str">
        <f t="shared" ref="AD437" ca="1" si="1702">IF(OR(AC437="RIP",AC437="***"),"***",IF((AD436-AD435)&gt;0,"RIP","ALIVE"))</f>
        <v>***</v>
      </c>
      <c r="AE437" t="str">
        <f t="shared" ref="AE437" ca="1" si="1703">IF(OR(AD437="RIP",AD437="***"),"***",IF((AE436-AE435)&gt;0,"RIP","ALIVE"))</f>
        <v>***</v>
      </c>
      <c r="AF437" t="str">
        <f t="shared" ref="AF437" ca="1" si="1704">IF(OR(AE437="RIP",AE437="***"),"***",IF((AF436-AF435)&gt;0,"RIP","ALIVE"))</f>
        <v>***</v>
      </c>
      <c r="AG437" t="str">
        <f t="shared" ref="AG437" ca="1" si="1705">IF(OR(AF437="RIP",AF437="***"),"***",IF((AG436-AG435)&gt;0,"RIP","ALIVE"))</f>
        <v>***</v>
      </c>
      <c r="AH437" t="str">
        <f t="shared" ref="AH437" ca="1" si="1706">IF(OR(AG437="RIP",AG437="***"),"***",IF((AH436-AH435)&gt;0,"RIP","ALIVE"))</f>
        <v>***</v>
      </c>
      <c r="AI437" t="str">
        <f t="shared" ref="AI437" ca="1" si="1707">IF(OR(AH437="RIP",AH437="***"),"***",IF((AI436-AI435)&gt;0,"RIP","ALIVE"))</f>
        <v>***</v>
      </c>
      <c r="AJ437" t="str">
        <f t="shared" ref="AJ437" ca="1" si="1708">IF(OR(AI437="RIP",AI437="***"),"***",IF((AJ436-AJ435)&gt;0,"RIP","ALIVE"))</f>
        <v>***</v>
      </c>
      <c r="AK437" t="str">
        <f t="shared" ref="AK437" ca="1" si="1709">IF(OR(AJ437="RIP",AJ437="***"),"***",IF((AK436-AK435)&gt;0,"RIP","ALIVE"))</f>
        <v>***</v>
      </c>
      <c r="AL437" t="str">
        <f t="shared" ref="AL437" ca="1" si="1710">IF(OR(AK437="RIP",AK437="***"),"***",IF((AL436-AL435)&gt;0,"RIP","ALIVE"))</f>
        <v>***</v>
      </c>
      <c r="AM437" t="str">
        <f t="shared" ref="AM437" ca="1" si="1711">IF(OR(AL437="RIP",AL437="***"),"***",IF((AM436-AM435)&gt;0,"RIP","ALIVE"))</f>
        <v>***</v>
      </c>
      <c r="AN437" t="str">
        <f t="shared" ref="AN437" ca="1" si="1712">IF(OR(AM437="RIP",AM437="***"),"***",IF((AN436-AN435)&gt;0,"RIP","ALIVE"))</f>
        <v>***</v>
      </c>
      <c r="AO437" t="str">
        <f t="shared" ref="AO437" ca="1" si="1713">IF(OR(AN437="RIP",AN437="***"),"***",IF((AO436-AO435)&gt;0,"RIP","ALIVE"))</f>
        <v>***</v>
      </c>
      <c r="AP437" t="str">
        <f t="shared" ref="AP437" ca="1" si="1714">IF(OR(AO437="RIP",AO437="***"),"***",IF((AP436-AP435)&gt;0,"RIP","ALIVE"))</f>
        <v>***</v>
      </c>
      <c r="AQ437" t="str">
        <f t="shared" ref="AQ437" ca="1" si="1715">IF(OR(AP437="RIP",AP437="***"),"***",IF((AQ436-AQ435)&gt;0,"RIP","ALIVE"))</f>
        <v>***</v>
      </c>
      <c r="AR437" t="str">
        <f t="shared" ref="AR437" ca="1" si="1716">IF(OR(AQ437="RIP",AQ437="***"),"***",IF((AR436-AR435)&gt;0,"RIP","ALIVE"))</f>
        <v>***</v>
      </c>
      <c r="AS437" t="str">
        <f t="shared" ref="AS437" ca="1" si="1717">IF(OR(AR437="RIP",AR437="***"),"***",IF((AS436-AS435)&gt;0,"RIP","ALIVE"))</f>
        <v>***</v>
      </c>
      <c r="AT437" t="str">
        <f t="shared" ref="AT437" ca="1" si="1718">IF(OR(AS437="RIP",AS437="***"),"***",IF((AT436-AT435)&gt;0,"RIP","ALIVE"))</f>
        <v>***</v>
      </c>
      <c r="AU437" t="str">
        <f t="shared" ref="AU437" ca="1" si="1719">IF(OR(AT437="RIP",AT437="***"),"***",IF((AU436-AU435)&gt;0,"RIP","ALIVE"))</f>
        <v>***</v>
      </c>
      <c r="AV437" t="str">
        <f t="shared" ref="AV437" ca="1" si="1720">IF(OR(AU437="RIP",AU437="***"),"***",IF((AV436-AV435)&gt;0,"RIP","ALIVE"))</f>
        <v>***</v>
      </c>
      <c r="AW437" t="str">
        <f t="shared" ref="AW437" ca="1" si="1721">IF(OR(AV437="RIP",AV437="***"),"***",IF((AW436-AW435)&gt;0,"RIP","ALIVE"))</f>
        <v>***</v>
      </c>
    </row>
    <row r="440" spans="2:49">
      <c r="B440">
        <v>89</v>
      </c>
      <c r="C440" t="s">
        <v>396</v>
      </c>
      <c r="D440" s="75">
        <f ca="1">COUNTIF(D446:AW446,"ALIVE")</f>
        <v>11</v>
      </c>
    </row>
    <row r="441" spans="2:49">
      <c r="C441" s="75" t="s">
        <v>349</v>
      </c>
      <c r="D441" s="273">
        <v>89</v>
      </c>
      <c r="E441" s="201">
        <f>D441+1</f>
        <v>90</v>
      </c>
      <c r="F441" s="201">
        <f t="shared" ref="F441:O441" si="1722">E441+1</f>
        <v>91</v>
      </c>
      <c r="G441" s="201">
        <f t="shared" si="1722"/>
        <v>92</v>
      </c>
      <c r="H441" s="201">
        <f t="shared" si="1722"/>
        <v>93</v>
      </c>
      <c r="I441" s="201">
        <f t="shared" si="1722"/>
        <v>94</v>
      </c>
      <c r="J441" s="201">
        <f t="shared" si="1722"/>
        <v>95</v>
      </c>
      <c r="K441" s="201">
        <f t="shared" si="1722"/>
        <v>96</v>
      </c>
      <c r="L441" s="201">
        <f t="shared" si="1722"/>
        <v>97</v>
      </c>
      <c r="M441" s="201">
        <f t="shared" si="1722"/>
        <v>98</v>
      </c>
      <c r="N441" s="201">
        <f t="shared" si="1722"/>
        <v>99</v>
      </c>
      <c r="O441" s="201">
        <f t="shared" si="1722"/>
        <v>100</v>
      </c>
    </row>
    <row r="442" spans="2:49">
      <c r="D442" s="274">
        <v>0.152696</v>
      </c>
      <c r="E442" s="274">
        <v>0.16808899999999999</v>
      </c>
      <c r="F442" s="274">
        <v>0.184477</v>
      </c>
      <c r="G442" s="274">
        <v>0.201816</v>
      </c>
      <c r="H442" s="274">
        <v>0.22004000000000001</v>
      </c>
      <c r="I442" s="274">
        <v>0.239065</v>
      </c>
      <c r="J442" s="274">
        <v>0.25878099999999998</v>
      </c>
      <c r="K442" s="274">
        <v>0.27906199999999998</v>
      </c>
      <c r="L442" s="274">
        <v>0.29976399999999997</v>
      </c>
      <c r="M442" s="274">
        <v>0.32073099999999999</v>
      </c>
      <c r="N442" s="274">
        <v>0.34179900000000002</v>
      </c>
      <c r="O442" s="274">
        <v>1</v>
      </c>
    </row>
    <row r="443" spans="2:49">
      <c r="C443" t="s">
        <v>397</v>
      </c>
      <c r="D443" s="36">
        <f>D442*100</f>
        <v>15.269600000000001</v>
      </c>
      <c r="E443" s="36">
        <f t="shared" ref="E443:O443" si="1723">E442*100</f>
        <v>16.808899999999998</v>
      </c>
      <c r="F443" s="36">
        <f t="shared" si="1723"/>
        <v>18.447700000000001</v>
      </c>
      <c r="G443" s="36">
        <f t="shared" si="1723"/>
        <v>20.1816</v>
      </c>
      <c r="H443" s="36">
        <f t="shared" si="1723"/>
        <v>22.004000000000001</v>
      </c>
      <c r="I443" s="36">
        <f t="shared" si="1723"/>
        <v>23.906500000000001</v>
      </c>
      <c r="J443" s="36">
        <f t="shared" si="1723"/>
        <v>25.8781</v>
      </c>
      <c r="K443" s="36">
        <f t="shared" si="1723"/>
        <v>27.906199999999998</v>
      </c>
      <c r="L443" s="36">
        <f t="shared" si="1723"/>
        <v>29.976399999999998</v>
      </c>
      <c r="M443" s="36">
        <f t="shared" si="1723"/>
        <v>32.073099999999997</v>
      </c>
      <c r="N443" s="36">
        <f t="shared" si="1723"/>
        <v>34.179900000000004</v>
      </c>
      <c r="O443" s="36">
        <f t="shared" si="1723"/>
        <v>100</v>
      </c>
    </row>
    <row r="444" spans="2:49">
      <c r="D444" s="36">
        <f>100-D443</f>
        <v>84.730400000000003</v>
      </c>
      <c r="E444" s="36">
        <f t="shared" ref="E444:O444" si="1724">100-E443</f>
        <v>83.191100000000006</v>
      </c>
      <c r="F444" s="36">
        <f t="shared" si="1724"/>
        <v>81.552300000000002</v>
      </c>
      <c r="G444" s="36">
        <f t="shared" si="1724"/>
        <v>79.818399999999997</v>
      </c>
      <c r="H444" s="36">
        <f t="shared" si="1724"/>
        <v>77.995999999999995</v>
      </c>
      <c r="I444" s="36">
        <f t="shared" si="1724"/>
        <v>76.093500000000006</v>
      </c>
      <c r="J444" s="36">
        <f t="shared" si="1724"/>
        <v>74.121899999999997</v>
      </c>
      <c r="K444" s="36">
        <f t="shared" si="1724"/>
        <v>72.093800000000002</v>
      </c>
      <c r="L444" s="36">
        <f t="shared" si="1724"/>
        <v>70.023600000000002</v>
      </c>
      <c r="M444" s="36">
        <f t="shared" si="1724"/>
        <v>67.926900000000003</v>
      </c>
      <c r="N444" s="36">
        <f t="shared" si="1724"/>
        <v>65.820099999999996</v>
      </c>
      <c r="O444" s="36">
        <f t="shared" si="1724"/>
        <v>0</v>
      </c>
    </row>
    <row r="445" spans="2:49">
      <c r="C445" s="275" t="s">
        <v>398</v>
      </c>
      <c r="D445" s="276">
        <f ca="1">RAND()*100</f>
        <v>64.258215332184264</v>
      </c>
      <c r="E445" s="276">
        <f t="shared" ref="E445:O445" ca="1" si="1725">RAND()*100</f>
        <v>62.009608865800537</v>
      </c>
      <c r="F445" s="276">
        <f t="shared" ca="1" si="1725"/>
        <v>14.032122197431264</v>
      </c>
      <c r="G445" s="276">
        <f t="shared" ca="1" si="1725"/>
        <v>47.814929484291092</v>
      </c>
      <c r="H445" s="276">
        <f t="shared" ca="1" si="1725"/>
        <v>29.038153707380886</v>
      </c>
      <c r="I445" s="276">
        <f t="shared" ca="1" si="1725"/>
        <v>18.518203065725515</v>
      </c>
      <c r="J445" s="276">
        <f t="shared" ca="1" si="1725"/>
        <v>12.284139559827301</v>
      </c>
      <c r="K445" s="276">
        <f t="shared" ca="1" si="1725"/>
        <v>29.087885153681349</v>
      </c>
      <c r="L445" s="276">
        <f t="shared" ca="1" si="1725"/>
        <v>45.266946537209627</v>
      </c>
      <c r="M445" s="276">
        <f t="shared" ca="1" si="1725"/>
        <v>11.953226560664243</v>
      </c>
      <c r="N445" s="276">
        <f t="shared" ca="1" si="1725"/>
        <v>9.9987239699808157</v>
      </c>
      <c r="O445" s="276">
        <f t="shared" ca="1" si="1725"/>
        <v>59.856127309588771</v>
      </c>
    </row>
    <row r="446" spans="2:49">
      <c r="D446" t="str">
        <f ca="1">IF(OR(C446="RIP",C446="***"),"***",IF((D445-D444)&gt;0,"RIP","ALIVE"))</f>
        <v>ALIVE</v>
      </c>
      <c r="E446" t="str">
        <f t="shared" ref="E446" ca="1" si="1726">IF(OR(D446="RIP",D446="***"),"***",IF((E445-E444)&gt;0,"RIP","ALIVE"))</f>
        <v>ALIVE</v>
      </c>
      <c r="F446" t="str">
        <f t="shared" ref="F446" ca="1" si="1727">IF(OR(E446="RIP",E446="***"),"***",IF((F445-F444)&gt;0,"RIP","ALIVE"))</f>
        <v>ALIVE</v>
      </c>
      <c r="G446" t="str">
        <f t="shared" ref="G446" ca="1" si="1728">IF(OR(F446="RIP",F446="***"),"***",IF((G445-G444)&gt;0,"RIP","ALIVE"))</f>
        <v>ALIVE</v>
      </c>
      <c r="H446" t="str">
        <f t="shared" ref="H446" ca="1" si="1729">IF(OR(G446="RIP",G446="***"),"***",IF((H445-H444)&gt;0,"RIP","ALIVE"))</f>
        <v>ALIVE</v>
      </c>
      <c r="I446" t="str">
        <f t="shared" ref="I446" ca="1" si="1730">IF(OR(H446="RIP",H446="***"),"***",IF((I445-I444)&gt;0,"RIP","ALIVE"))</f>
        <v>ALIVE</v>
      </c>
      <c r="J446" t="str">
        <f t="shared" ref="J446" ca="1" si="1731">IF(OR(I446="RIP",I446="***"),"***",IF((J445-J444)&gt;0,"RIP","ALIVE"))</f>
        <v>ALIVE</v>
      </c>
      <c r="K446" t="str">
        <f t="shared" ref="K446" ca="1" si="1732">IF(OR(J446="RIP",J446="***"),"***",IF((K445-K444)&gt;0,"RIP","ALIVE"))</f>
        <v>ALIVE</v>
      </c>
      <c r="L446" t="str">
        <f t="shared" ref="L446" ca="1" si="1733">IF(OR(K446="RIP",K446="***"),"***",IF((L445-L444)&gt;0,"RIP","ALIVE"))</f>
        <v>ALIVE</v>
      </c>
      <c r="M446" t="str">
        <f t="shared" ref="M446" ca="1" si="1734">IF(OR(L446="RIP",L446="***"),"***",IF((M445-M444)&gt;0,"RIP","ALIVE"))</f>
        <v>ALIVE</v>
      </c>
      <c r="N446" t="str">
        <f t="shared" ref="N446" ca="1" si="1735">IF(OR(M446="RIP",M446="***"),"***",IF((N445-N444)&gt;0,"RIP","ALIVE"))</f>
        <v>ALIVE</v>
      </c>
      <c r="O446" t="str">
        <f t="shared" ref="O446" ca="1" si="1736">IF(OR(N446="RIP",N446="***"),"***",IF((O445-O444)&gt;0,"RIP","ALIVE"))</f>
        <v>RIP</v>
      </c>
      <c r="P446" t="str">
        <f t="shared" ref="P446" ca="1" si="1737">IF(OR(O446="RIP",O446="***"),"***",IF((P445-P444)&gt;0,"RIP","ALIVE"))</f>
        <v>***</v>
      </c>
      <c r="Q446" t="str">
        <f t="shared" ref="Q446" ca="1" si="1738">IF(OR(P446="RIP",P446="***"),"***",IF((Q445-Q444)&gt;0,"RIP","ALIVE"))</f>
        <v>***</v>
      </c>
      <c r="R446" t="str">
        <f t="shared" ref="R446" ca="1" si="1739">IF(OR(Q446="RIP",Q446="***"),"***",IF((R445-R444)&gt;0,"RIP","ALIVE"))</f>
        <v>***</v>
      </c>
      <c r="S446" t="str">
        <f t="shared" ref="S446" ca="1" si="1740">IF(OR(R446="RIP",R446="***"),"***",IF((S445-S444)&gt;0,"RIP","ALIVE"))</f>
        <v>***</v>
      </c>
      <c r="T446" t="str">
        <f t="shared" ref="T446" ca="1" si="1741">IF(OR(S446="RIP",S446="***"),"***",IF((T445-T444)&gt;0,"RIP","ALIVE"))</f>
        <v>***</v>
      </c>
      <c r="U446" t="str">
        <f t="shared" ref="U446" ca="1" si="1742">IF(OR(T446="RIP",T446="***"),"***",IF((U445-U444)&gt;0,"RIP","ALIVE"))</f>
        <v>***</v>
      </c>
      <c r="V446" t="str">
        <f t="shared" ref="V446" ca="1" si="1743">IF(OR(U446="RIP",U446="***"),"***",IF((V445-V444)&gt;0,"RIP","ALIVE"))</f>
        <v>***</v>
      </c>
      <c r="W446" t="str">
        <f t="shared" ref="W446" ca="1" si="1744">IF(OR(V446="RIP",V446="***"),"***",IF((W445-W444)&gt;0,"RIP","ALIVE"))</f>
        <v>***</v>
      </c>
      <c r="X446" t="str">
        <f t="shared" ref="X446" ca="1" si="1745">IF(OR(W446="RIP",W446="***"),"***",IF((X445-X444)&gt;0,"RIP","ALIVE"))</f>
        <v>***</v>
      </c>
      <c r="Y446" t="str">
        <f t="shared" ref="Y446" ca="1" si="1746">IF(OR(X446="RIP",X446="***"),"***",IF((Y445-Y444)&gt;0,"RIP","ALIVE"))</f>
        <v>***</v>
      </c>
      <c r="Z446" t="str">
        <f t="shared" ref="Z446" ca="1" si="1747">IF(OR(Y446="RIP",Y446="***"),"***",IF((Z445-Z444)&gt;0,"RIP","ALIVE"))</f>
        <v>***</v>
      </c>
      <c r="AA446" t="str">
        <f t="shared" ref="AA446" ca="1" si="1748">IF(OR(Z446="RIP",Z446="***"),"***",IF((AA445-AA444)&gt;0,"RIP","ALIVE"))</f>
        <v>***</v>
      </c>
      <c r="AB446" t="str">
        <f t="shared" ref="AB446" ca="1" si="1749">IF(OR(AA446="RIP",AA446="***"),"***",IF((AB445-AB444)&gt;0,"RIP","ALIVE"))</f>
        <v>***</v>
      </c>
      <c r="AC446" t="str">
        <f t="shared" ref="AC446" ca="1" si="1750">IF(OR(AB446="RIP",AB446="***"),"***",IF((AC445-AC444)&gt;0,"RIP","ALIVE"))</f>
        <v>***</v>
      </c>
      <c r="AD446" t="str">
        <f t="shared" ref="AD446" ca="1" si="1751">IF(OR(AC446="RIP",AC446="***"),"***",IF((AD445-AD444)&gt;0,"RIP","ALIVE"))</f>
        <v>***</v>
      </c>
      <c r="AE446" t="str">
        <f t="shared" ref="AE446" ca="1" si="1752">IF(OR(AD446="RIP",AD446="***"),"***",IF((AE445-AE444)&gt;0,"RIP","ALIVE"))</f>
        <v>***</v>
      </c>
      <c r="AF446" t="str">
        <f t="shared" ref="AF446" ca="1" si="1753">IF(OR(AE446="RIP",AE446="***"),"***",IF((AF445-AF444)&gt;0,"RIP","ALIVE"))</f>
        <v>***</v>
      </c>
      <c r="AG446" t="str">
        <f t="shared" ref="AG446" ca="1" si="1754">IF(OR(AF446="RIP",AF446="***"),"***",IF((AG445-AG444)&gt;0,"RIP","ALIVE"))</f>
        <v>***</v>
      </c>
      <c r="AH446" t="str">
        <f t="shared" ref="AH446" ca="1" si="1755">IF(OR(AG446="RIP",AG446="***"),"***",IF((AH445-AH444)&gt;0,"RIP","ALIVE"))</f>
        <v>***</v>
      </c>
      <c r="AI446" t="str">
        <f t="shared" ref="AI446" ca="1" si="1756">IF(OR(AH446="RIP",AH446="***"),"***",IF((AI445-AI444)&gt;0,"RIP","ALIVE"))</f>
        <v>***</v>
      </c>
      <c r="AJ446" t="str">
        <f t="shared" ref="AJ446" ca="1" si="1757">IF(OR(AI446="RIP",AI446="***"),"***",IF((AJ445-AJ444)&gt;0,"RIP","ALIVE"))</f>
        <v>***</v>
      </c>
      <c r="AK446" t="str">
        <f t="shared" ref="AK446" ca="1" si="1758">IF(OR(AJ446="RIP",AJ446="***"),"***",IF((AK445-AK444)&gt;0,"RIP","ALIVE"))</f>
        <v>***</v>
      </c>
      <c r="AL446" t="str">
        <f t="shared" ref="AL446" ca="1" si="1759">IF(OR(AK446="RIP",AK446="***"),"***",IF((AL445-AL444)&gt;0,"RIP","ALIVE"))</f>
        <v>***</v>
      </c>
      <c r="AM446" t="str">
        <f t="shared" ref="AM446" ca="1" si="1760">IF(OR(AL446="RIP",AL446="***"),"***",IF((AM445-AM444)&gt;0,"RIP","ALIVE"))</f>
        <v>***</v>
      </c>
      <c r="AN446" t="str">
        <f t="shared" ref="AN446" ca="1" si="1761">IF(OR(AM446="RIP",AM446="***"),"***",IF((AN445-AN444)&gt;0,"RIP","ALIVE"))</f>
        <v>***</v>
      </c>
      <c r="AO446" t="str">
        <f t="shared" ref="AO446" ca="1" si="1762">IF(OR(AN446="RIP",AN446="***"),"***",IF((AO445-AO444)&gt;0,"RIP","ALIVE"))</f>
        <v>***</v>
      </c>
      <c r="AP446" t="str">
        <f t="shared" ref="AP446" ca="1" si="1763">IF(OR(AO446="RIP",AO446="***"),"***",IF((AP445-AP444)&gt;0,"RIP","ALIVE"))</f>
        <v>***</v>
      </c>
      <c r="AQ446" t="str">
        <f t="shared" ref="AQ446" ca="1" si="1764">IF(OR(AP446="RIP",AP446="***"),"***",IF((AQ445-AQ444)&gt;0,"RIP","ALIVE"))</f>
        <v>***</v>
      </c>
      <c r="AR446" t="str">
        <f t="shared" ref="AR446" ca="1" si="1765">IF(OR(AQ446="RIP",AQ446="***"),"***",IF((AR445-AR444)&gt;0,"RIP","ALIVE"))</f>
        <v>***</v>
      </c>
      <c r="AS446" t="str">
        <f t="shared" ref="AS446" ca="1" si="1766">IF(OR(AR446="RIP",AR446="***"),"***",IF((AS445-AS444)&gt;0,"RIP","ALIVE"))</f>
        <v>***</v>
      </c>
      <c r="AT446" t="str">
        <f t="shared" ref="AT446" ca="1" si="1767">IF(OR(AS446="RIP",AS446="***"),"***",IF((AT445-AT444)&gt;0,"RIP","ALIVE"))</f>
        <v>***</v>
      </c>
      <c r="AU446" t="str">
        <f t="shared" ref="AU446" ca="1" si="1768">IF(OR(AT446="RIP",AT446="***"),"***",IF((AU445-AU444)&gt;0,"RIP","ALIVE"))</f>
        <v>***</v>
      </c>
      <c r="AV446" t="str">
        <f t="shared" ref="AV446" ca="1" si="1769">IF(OR(AU446="RIP",AU446="***"),"***",IF((AV445-AV444)&gt;0,"RIP","ALIVE"))</f>
        <v>***</v>
      </c>
      <c r="AW446" t="str">
        <f t="shared" ref="AW446" ca="1" si="1770">IF(OR(AV446="RIP",AV446="***"),"***",IF((AW445-AW444)&gt;0,"RIP","ALIVE"))</f>
        <v>***</v>
      </c>
    </row>
    <row r="449" spans="2:49">
      <c r="B449">
        <v>90</v>
      </c>
      <c r="C449" t="s">
        <v>396</v>
      </c>
      <c r="D449" s="75">
        <f ca="1">COUNTIF(D455:AW455,"ALIVE")</f>
        <v>7</v>
      </c>
    </row>
    <row r="450" spans="2:49">
      <c r="C450" s="75" t="s">
        <v>349</v>
      </c>
      <c r="D450" s="273">
        <v>90</v>
      </c>
      <c r="E450" s="201">
        <f>D450+1</f>
        <v>91</v>
      </c>
      <c r="F450" s="201">
        <f t="shared" ref="F450:N450" si="1771">E450+1</f>
        <v>92</v>
      </c>
      <c r="G450" s="201">
        <f t="shared" si="1771"/>
        <v>93</v>
      </c>
      <c r="H450" s="201">
        <f t="shared" si="1771"/>
        <v>94</v>
      </c>
      <c r="I450" s="201">
        <f t="shared" si="1771"/>
        <v>95</v>
      </c>
      <c r="J450" s="201">
        <f t="shared" si="1771"/>
        <v>96</v>
      </c>
      <c r="K450" s="201">
        <f t="shared" si="1771"/>
        <v>97</v>
      </c>
      <c r="L450" s="201">
        <f t="shared" si="1771"/>
        <v>98</v>
      </c>
      <c r="M450" s="201">
        <f t="shared" si="1771"/>
        <v>99</v>
      </c>
      <c r="N450" s="201">
        <f t="shared" si="1771"/>
        <v>100</v>
      </c>
    </row>
    <row r="451" spans="2:49">
      <c r="D451" s="274">
        <v>0.16808899999999999</v>
      </c>
      <c r="E451" s="274">
        <v>0.184477</v>
      </c>
      <c r="F451" s="274">
        <v>0.201816</v>
      </c>
      <c r="G451" s="274">
        <v>0.22004000000000001</v>
      </c>
      <c r="H451" s="274">
        <v>0.239065</v>
      </c>
      <c r="I451" s="274">
        <v>0.25878099999999998</v>
      </c>
      <c r="J451" s="274">
        <v>0.27906199999999998</v>
      </c>
      <c r="K451" s="274">
        <v>0.29976399999999997</v>
      </c>
      <c r="L451" s="274">
        <v>0.32073099999999999</v>
      </c>
      <c r="M451" s="274">
        <v>0.34179900000000002</v>
      </c>
      <c r="N451" s="274">
        <v>1</v>
      </c>
    </row>
    <row r="452" spans="2:49">
      <c r="C452" t="s">
        <v>397</v>
      </c>
      <c r="D452" s="36">
        <f>D451*100</f>
        <v>16.808899999999998</v>
      </c>
      <c r="E452" s="36">
        <f t="shared" ref="E452:N452" si="1772">E451*100</f>
        <v>18.447700000000001</v>
      </c>
      <c r="F452" s="36">
        <f t="shared" si="1772"/>
        <v>20.1816</v>
      </c>
      <c r="G452" s="36">
        <f t="shared" si="1772"/>
        <v>22.004000000000001</v>
      </c>
      <c r="H452" s="36">
        <f t="shared" si="1772"/>
        <v>23.906500000000001</v>
      </c>
      <c r="I452" s="36">
        <f t="shared" si="1772"/>
        <v>25.8781</v>
      </c>
      <c r="J452" s="36">
        <f t="shared" si="1772"/>
        <v>27.906199999999998</v>
      </c>
      <c r="K452" s="36">
        <f t="shared" si="1772"/>
        <v>29.976399999999998</v>
      </c>
      <c r="L452" s="36">
        <f t="shared" si="1772"/>
        <v>32.073099999999997</v>
      </c>
      <c r="M452" s="36">
        <f t="shared" si="1772"/>
        <v>34.179900000000004</v>
      </c>
      <c r="N452" s="36">
        <f t="shared" si="1772"/>
        <v>100</v>
      </c>
    </row>
    <row r="453" spans="2:49">
      <c r="D453" s="36">
        <f>100-D452</f>
        <v>83.191100000000006</v>
      </c>
      <c r="E453" s="36">
        <f t="shared" ref="E453:N453" si="1773">100-E452</f>
        <v>81.552300000000002</v>
      </c>
      <c r="F453" s="36">
        <f t="shared" si="1773"/>
        <v>79.818399999999997</v>
      </c>
      <c r="G453" s="36">
        <f t="shared" si="1773"/>
        <v>77.995999999999995</v>
      </c>
      <c r="H453" s="36">
        <f t="shared" si="1773"/>
        <v>76.093500000000006</v>
      </c>
      <c r="I453" s="36">
        <f t="shared" si="1773"/>
        <v>74.121899999999997</v>
      </c>
      <c r="J453" s="36">
        <f t="shared" si="1773"/>
        <v>72.093800000000002</v>
      </c>
      <c r="K453" s="36">
        <f t="shared" si="1773"/>
        <v>70.023600000000002</v>
      </c>
      <c r="L453" s="36">
        <f t="shared" si="1773"/>
        <v>67.926900000000003</v>
      </c>
      <c r="M453" s="36">
        <f t="shared" si="1773"/>
        <v>65.820099999999996</v>
      </c>
      <c r="N453" s="36">
        <f t="shared" si="1773"/>
        <v>0</v>
      </c>
    </row>
    <row r="454" spans="2:49">
      <c r="C454" s="275" t="s">
        <v>398</v>
      </c>
      <c r="D454" s="276">
        <f ca="1">RAND()*100</f>
        <v>59.424936573879286</v>
      </c>
      <c r="E454" s="276">
        <f t="shared" ref="E454:N454" ca="1" si="1774">RAND()*100</f>
        <v>41.227354809746132</v>
      </c>
      <c r="F454" s="276">
        <f t="shared" ca="1" si="1774"/>
        <v>53.48885834037587</v>
      </c>
      <c r="G454" s="276">
        <f t="shared" ca="1" si="1774"/>
        <v>11.492732572984076</v>
      </c>
      <c r="H454" s="276">
        <f t="shared" ca="1" si="1774"/>
        <v>26.474831085652895</v>
      </c>
      <c r="I454" s="276">
        <f t="shared" ca="1" si="1774"/>
        <v>62.702617036610484</v>
      </c>
      <c r="J454" s="276">
        <f t="shared" ca="1" si="1774"/>
        <v>19.034216297979334</v>
      </c>
      <c r="K454" s="276">
        <f t="shared" ca="1" si="1774"/>
        <v>96.416582356710691</v>
      </c>
      <c r="L454" s="276">
        <f t="shared" ca="1" si="1774"/>
        <v>78.818746846990578</v>
      </c>
      <c r="M454" s="276">
        <f t="shared" ca="1" si="1774"/>
        <v>73.76131264634887</v>
      </c>
      <c r="N454" s="276">
        <f t="shared" ca="1" si="1774"/>
        <v>95.967226346457508</v>
      </c>
    </row>
    <row r="455" spans="2:49">
      <c r="D455" t="str">
        <f ca="1">IF(OR(C455="RIP",C455="***"),"***",IF((D454-D453)&gt;0,"RIP","ALIVE"))</f>
        <v>ALIVE</v>
      </c>
      <c r="E455" t="str">
        <f t="shared" ref="E455" ca="1" si="1775">IF(OR(D455="RIP",D455="***"),"***",IF((E454-E453)&gt;0,"RIP","ALIVE"))</f>
        <v>ALIVE</v>
      </c>
      <c r="F455" t="str">
        <f t="shared" ref="F455" ca="1" si="1776">IF(OR(E455="RIP",E455="***"),"***",IF((F454-F453)&gt;0,"RIP","ALIVE"))</f>
        <v>ALIVE</v>
      </c>
      <c r="G455" t="str">
        <f t="shared" ref="G455" ca="1" si="1777">IF(OR(F455="RIP",F455="***"),"***",IF((G454-G453)&gt;0,"RIP","ALIVE"))</f>
        <v>ALIVE</v>
      </c>
      <c r="H455" t="str">
        <f t="shared" ref="H455" ca="1" si="1778">IF(OR(G455="RIP",G455="***"),"***",IF((H454-H453)&gt;0,"RIP","ALIVE"))</f>
        <v>ALIVE</v>
      </c>
      <c r="I455" t="str">
        <f t="shared" ref="I455" ca="1" si="1779">IF(OR(H455="RIP",H455="***"),"***",IF((I454-I453)&gt;0,"RIP","ALIVE"))</f>
        <v>ALIVE</v>
      </c>
      <c r="J455" t="str">
        <f t="shared" ref="J455" ca="1" si="1780">IF(OR(I455="RIP",I455="***"),"***",IF((J454-J453)&gt;0,"RIP","ALIVE"))</f>
        <v>ALIVE</v>
      </c>
      <c r="K455" t="str">
        <f t="shared" ref="K455" ca="1" si="1781">IF(OR(J455="RIP",J455="***"),"***",IF((K454-K453)&gt;0,"RIP","ALIVE"))</f>
        <v>RIP</v>
      </c>
      <c r="L455" t="str">
        <f t="shared" ref="L455" ca="1" si="1782">IF(OR(K455="RIP",K455="***"),"***",IF((L454-L453)&gt;0,"RIP","ALIVE"))</f>
        <v>***</v>
      </c>
      <c r="M455" t="str">
        <f t="shared" ref="M455" ca="1" si="1783">IF(OR(L455="RIP",L455="***"),"***",IF((M454-M453)&gt;0,"RIP","ALIVE"))</f>
        <v>***</v>
      </c>
      <c r="N455" t="str">
        <f t="shared" ref="N455" ca="1" si="1784">IF(OR(M455="RIP",M455="***"),"***",IF((N454-N453)&gt;0,"RIP","ALIVE"))</f>
        <v>***</v>
      </c>
      <c r="O455" t="str">
        <f t="shared" ref="O455" ca="1" si="1785">IF(OR(N455="RIP",N455="***"),"***",IF((O454-O453)&gt;0,"RIP","ALIVE"))</f>
        <v>***</v>
      </c>
      <c r="P455" t="str">
        <f t="shared" ref="P455" ca="1" si="1786">IF(OR(O455="RIP",O455="***"),"***",IF((P454-P453)&gt;0,"RIP","ALIVE"))</f>
        <v>***</v>
      </c>
      <c r="Q455" t="str">
        <f t="shared" ref="Q455" ca="1" si="1787">IF(OR(P455="RIP",P455="***"),"***",IF((Q454-Q453)&gt;0,"RIP","ALIVE"))</f>
        <v>***</v>
      </c>
      <c r="R455" t="str">
        <f t="shared" ref="R455" ca="1" si="1788">IF(OR(Q455="RIP",Q455="***"),"***",IF((R454-R453)&gt;0,"RIP","ALIVE"))</f>
        <v>***</v>
      </c>
      <c r="S455" t="str">
        <f t="shared" ref="S455" ca="1" si="1789">IF(OR(R455="RIP",R455="***"),"***",IF((S454-S453)&gt;0,"RIP","ALIVE"))</f>
        <v>***</v>
      </c>
      <c r="T455" t="str">
        <f t="shared" ref="T455" ca="1" si="1790">IF(OR(S455="RIP",S455="***"),"***",IF((T454-T453)&gt;0,"RIP","ALIVE"))</f>
        <v>***</v>
      </c>
      <c r="U455" t="str">
        <f t="shared" ref="U455" ca="1" si="1791">IF(OR(T455="RIP",T455="***"),"***",IF((U454-U453)&gt;0,"RIP","ALIVE"))</f>
        <v>***</v>
      </c>
      <c r="V455" t="str">
        <f t="shared" ref="V455" ca="1" si="1792">IF(OR(U455="RIP",U455="***"),"***",IF((V454-V453)&gt;0,"RIP","ALIVE"))</f>
        <v>***</v>
      </c>
      <c r="W455" t="str">
        <f t="shared" ref="W455" ca="1" si="1793">IF(OR(V455="RIP",V455="***"),"***",IF((W454-W453)&gt;0,"RIP","ALIVE"))</f>
        <v>***</v>
      </c>
      <c r="X455" t="str">
        <f t="shared" ref="X455" ca="1" si="1794">IF(OR(W455="RIP",W455="***"),"***",IF((X454-X453)&gt;0,"RIP","ALIVE"))</f>
        <v>***</v>
      </c>
      <c r="Y455" t="str">
        <f t="shared" ref="Y455" ca="1" si="1795">IF(OR(X455="RIP",X455="***"),"***",IF((Y454-Y453)&gt;0,"RIP","ALIVE"))</f>
        <v>***</v>
      </c>
      <c r="Z455" t="str">
        <f t="shared" ref="Z455" ca="1" si="1796">IF(OR(Y455="RIP",Y455="***"),"***",IF((Z454-Z453)&gt;0,"RIP","ALIVE"))</f>
        <v>***</v>
      </c>
      <c r="AA455" t="str">
        <f t="shared" ref="AA455" ca="1" si="1797">IF(OR(Z455="RIP",Z455="***"),"***",IF((AA454-AA453)&gt;0,"RIP","ALIVE"))</f>
        <v>***</v>
      </c>
      <c r="AB455" t="str">
        <f t="shared" ref="AB455" ca="1" si="1798">IF(OR(AA455="RIP",AA455="***"),"***",IF((AB454-AB453)&gt;0,"RIP","ALIVE"))</f>
        <v>***</v>
      </c>
      <c r="AC455" t="str">
        <f t="shared" ref="AC455" ca="1" si="1799">IF(OR(AB455="RIP",AB455="***"),"***",IF((AC454-AC453)&gt;0,"RIP","ALIVE"))</f>
        <v>***</v>
      </c>
      <c r="AD455" t="str">
        <f t="shared" ref="AD455" ca="1" si="1800">IF(OR(AC455="RIP",AC455="***"),"***",IF((AD454-AD453)&gt;0,"RIP","ALIVE"))</f>
        <v>***</v>
      </c>
      <c r="AE455" t="str">
        <f t="shared" ref="AE455" ca="1" si="1801">IF(OR(AD455="RIP",AD455="***"),"***",IF((AE454-AE453)&gt;0,"RIP","ALIVE"))</f>
        <v>***</v>
      </c>
      <c r="AF455" t="str">
        <f t="shared" ref="AF455" ca="1" si="1802">IF(OR(AE455="RIP",AE455="***"),"***",IF((AF454-AF453)&gt;0,"RIP","ALIVE"))</f>
        <v>***</v>
      </c>
      <c r="AG455" t="str">
        <f t="shared" ref="AG455" ca="1" si="1803">IF(OR(AF455="RIP",AF455="***"),"***",IF((AG454-AG453)&gt;0,"RIP","ALIVE"))</f>
        <v>***</v>
      </c>
      <c r="AH455" t="str">
        <f t="shared" ref="AH455" ca="1" si="1804">IF(OR(AG455="RIP",AG455="***"),"***",IF((AH454-AH453)&gt;0,"RIP","ALIVE"))</f>
        <v>***</v>
      </c>
      <c r="AI455" t="str">
        <f t="shared" ref="AI455" ca="1" si="1805">IF(OR(AH455="RIP",AH455="***"),"***",IF((AI454-AI453)&gt;0,"RIP","ALIVE"))</f>
        <v>***</v>
      </c>
      <c r="AJ455" t="str">
        <f t="shared" ref="AJ455" ca="1" si="1806">IF(OR(AI455="RIP",AI455="***"),"***",IF((AJ454-AJ453)&gt;0,"RIP","ALIVE"))</f>
        <v>***</v>
      </c>
      <c r="AK455" t="str">
        <f t="shared" ref="AK455" ca="1" si="1807">IF(OR(AJ455="RIP",AJ455="***"),"***",IF((AK454-AK453)&gt;0,"RIP","ALIVE"))</f>
        <v>***</v>
      </c>
      <c r="AL455" t="str">
        <f t="shared" ref="AL455" ca="1" si="1808">IF(OR(AK455="RIP",AK455="***"),"***",IF((AL454-AL453)&gt;0,"RIP","ALIVE"))</f>
        <v>***</v>
      </c>
      <c r="AM455" t="str">
        <f t="shared" ref="AM455" ca="1" si="1809">IF(OR(AL455="RIP",AL455="***"),"***",IF((AM454-AM453)&gt;0,"RIP","ALIVE"))</f>
        <v>***</v>
      </c>
      <c r="AN455" t="str">
        <f t="shared" ref="AN455" ca="1" si="1810">IF(OR(AM455="RIP",AM455="***"),"***",IF((AN454-AN453)&gt;0,"RIP","ALIVE"))</f>
        <v>***</v>
      </c>
      <c r="AO455" t="str">
        <f t="shared" ref="AO455" ca="1" si="1811">IF(OR(AN455="RIP",AN455="***"),"***",IF((AO454-AO453)&gt;0,"RIP","ALIVE"))</f>
        <v>***</v>
      </c>
      <c r="AP455" t="str">
        <f t="shared" ref="AP455" ca="1" si="1812">IF(OR(AO455="RIP",AO455="***"),"***",IF((AP454-AP453)&gt;0,"RIP","ALIVE"))</f>
        <v>***</v>
      </c>
      <c r="AQ455" t="str">
        <f t="shared" ref="AQ455" ca="1" si="1813">IF(OR(AP455="RIP",AP455="***"),"***",IF((AQ454-AQ453)&gt;0,"RIP","ALIVE"))</f>
        <v>***</v>
      </c>
      <c r="AR455" t="str">
        <f t="shared" ref="AR455" ca="1" si="1814">IF(OR(AQ455="RIP",AQ455="***"),"***",IF((AR454-AR453)&gt;0,"RIP","ALIVE"))</f>
        <v>***</v>
      </c>
      <c r="AS455" t="str">
        <f t="shared" ref="AS455" ca="1" si="1815">IF(OR(AR455="RIP",AR455="***"),"***",IF((AS454-AS453)&gt;0,"RIP","ALIVE"))</f>
        <v>***</v>
      </c>
      <c r="AT455" t="str">
        <f t="shared" ref="AT455" ca="1" si="1816">IF(OR(AS455="RIP",AS455="***"),"***",IF((AT454-AT453)&gt;0,"RIP","ALIVE"))</f>
        <v>***</v>
      </c>
      <c r="AU455" t="str">
        <f t="shared" ref="AU455" ca="1" si="1817">IF(OR(AT455="RIP",AT455="***"),"***",IF((AU454-AU453)&gt;0,"RIP","ALIVE"))</f>
        <v>***</v>
      </c>
      <c r="AV455" t="str">
        <f t="shared" ref="AV455" ca="1" si="1818">IF(OR(AU455="RIP",AU455="***"),"***",IF((AV454-AV453)&gt;0,"RIP","ALIVE"))</f>
        <v>***</v>
      </c>
      <c r="AW455" t="str">
        <f t="shared" ref="AW455" ca="1" si="1819">IF(OR(AV455="RIP",AV455="***"),"***",IF((AW454-AW453)&gt;0,"RIP","ALIVE"))</f>
        <v>***</v>
      </c>
    </row>
    <row r="458" spans="2:49">
      <c r="B458">
        <v>91</v>
      </c>
      <c r="C458" t="s">
        <v>396</v>
      </c>
      <c r="D458" s="75">
        <f ca="1">COUNTIF(D464:AW464,"ALIVE")</f>
        <v>4</v>
      </c>
    </row>
    <row r="459" spans="2:49">
      <c r="C459" s="75" t="s">
        <v>349</v>
      </c>
      <c r="D459" s="273">
        <v>91</v>
      </c>
      <c r="E459" s="201">
        <f>D459+1</f>
        <v>92</v>
      </c>
      <c r="F459" s="201">
        <f t="shared" ref="F459:M459" si="1820">E459+1</f>
        <v>93</v>
      </c>
      <c r="G459" s="201">
        <f t="shared" si="1820"/>
        <v>94</v>
      </c>
      <c r="H459" s="201">
        <f t="shared" si="1820"/>
        <v>95</v>
      </c>
      <c r="I459" s="201">
        <f t="shared" si="1820"/>
        <v>96</v>
      </c>
      <c r="J459" s="201">
        <f t="shared" si="1820"/>
        <v>97</v>
      </c>
      <c r="K459" s="201">
        <f t="shared" si="1820"/>
        <v>98</v>
      </c>
      <c r="L459" s="201">
        <f t="shared" si="1820"/>
        <v>99</v>
      </c>
      <c r="M459" s="201">
        <f t="shared" si="1820"/>
        <v>100</v>
      </c>
    </row>
    <row r="460" spans="2:49">
      <c r="D460" s="274">
        <v>0.184477</v>
      </c>
      <c r="E460" s="274">
        <v>0.201816</v>
      </c>
      <c r="F460" s="274">
        <v>0.22004000000000001</v>
      </c>
      <c r="G460" s="274">
        <v>0.239065</v>
      </c>
      <c r="H460" s="274">
        <v>0.25878099999999998</v>
      </c>
      <c r="I460" s="274">
        <v>0.27906199999999998</v>
      </c>
      <c r="J460" s="274">
        <v>0.29976399999999997</v>
      </c>
      <c r="K460" s="274">
        <v>0.32073099999999999</v>
      </c>
      <c r="L460" s="274">
        <v>0.34179900000000002</v>
      </c>
      <c r="M460" s="274">
        <v>1</v>
      </c>
    </row>
    <row r="461" spans="2:49">
      <c r="C461" t="s">
        <v>397</v>
      </c>
      <c r="D461" s="36">
        <f>D460*100</f>
        <v>18.447700000000001</v>
      </c>
      <c r="E461" s="36">
        <f t="shared" ref="E461:M461" si="1821">E460*100</f>
        <v>20.1816</v>
      </c>
      <c r="F461" s="36">
        <f t="shared" si="1821"/>
        <v>22.004000000000001</v>
      </c>
      <c r="G461" s="36">
        <f t="shared" si="1821"/>
        <v>23.906500000000001</v>
      </c>
      <c r="H461" s="36">
        <f t="shared" si="1821"/>
        <v>25.8781</v>
      </c>
      <c r="I461" s="36">
        <f t="shared" si="1821"/>
        <v>27.906199999999998</v>
      </c>
      <c r="J461" s="36">
        <f t="shared" si="1821"/>
        <v>29.976399999999998</v>
      </c>
      <c r="K461" s="36">
        <f t="shared" si="1821"/>
        <v>32.073099999999997</v>
      </c>
      <c r="L461" s="36">
        <f t="shared" si="1821"/>
        <v>34.179900000000004</v>
      </c>
      <c r="M461" s="36">
        <f t="shared" si="1821"/>
        <v>100</v>
      </c>
    </row>
    <row r="462" spans="2:49">
      <c r="D462" s="36">
        <f>100-D461</f>
        <v>81.552300000000002</v>
      </c>
      <c r="E462" s="36">
        <f t="shared" ref="E462:M462" si="1822">100-E461</f>
        <v>79.818399999999997</v>
      </c>
      <c r="F462" s="36">
        <f t="shared" si="1822"/>
        <v>77.995999999999995</v>
      </c>
      <c r="G462" s="36">
        <f t="shared" si="1822"/>
        <v>76.093500000000006</v>
      </c>
      <c r="H462" s="36">
        <f t="shared" si="1822"/>
        <v>74.121899999999997</v>
      </c>
      <c r="I462" s="36">
        <f t="shared" si="1822"/>
        <v>72.093800000000002</v>
      </c>
      <c r="J462" s="36">
        <f t="shared" si="1822"/>
        <v>70.023600000000002</v>
      </c>
      <c r="K462" s="36">
        <f t="shared" si="1822"/>
        <v>67.926900000000003</v>
      </c>
      <c r="L462" s="36">
        <f t="shared" si="1822"/>
        <v>65.820099999999996</v>
      </c>
      <c r="M462" s="36">
        <f t="shared" si="1822"/>
        <v>0</v>
      </c>
    </row>
    <row r="463" spans="2:49">
      <c r="C463" s="275" t="s">
        <v>398</v>
      </c>
      <c r="D463" s="276">
        <f ca="1">RAND()*100</f>
        <v>67.455359471261616</v>
      </c>
      <c r="E463" s="276">
        <f t="shared" ref="E463:M463" ca="1" si="1823">RAND()*100</f>
        <v>0.40208788774950266</v>
      </c>
      <c r="F463" s="276">
        <f t="shared" ca="1" si="1823"/>
        <v>28.899097917089133</v>
      </c>
      <c r="G463" s="276">
        <f t="shared" ca="1" si="1823"/>
        <v>29.003119227334949</v>
      </c>
      <c r="H463" s="276">
        <f t="shared" ca="1" si="1823"/>
        <v>96.511482738023474</v>
      </c>
      <c r="I463" s="276">
        <f t="shared" ca="1" si="1823"/>
        <v>89.096543194408213</v>
      </c>
      <c r="J463" s="276">
        <f t="shared" ca="1" si="1823"/>
        <v>30.676740206392772</v>
      </c>
      <c r="K463" s="276">
        <f t="shared" ca="1" si="1823"/>
        <v>60.648718242833077</v>
      </c>
      <c r="L463" s="276">
        <f t="shared" ca="1" si="1823"/>
        <v>84.515477804646707</v>
      </c>
      <c r="M463" s="276">
        <f t="shared" ca="1" si="1823"/>
        <v>88.19143860928051</v>
      </c>
    </row>
    <row r="464" spans="2:49">
      <c r="D464" t="str">
        <f ca="1">IF(OR(C464="RIP",C464="***"),"***",IF((D463-D462)&gt;0,"RIP","ALIVE"))</f>
        <v>ALIVE</v>
      </c>
      <c r="E464" t="str">
        <f t="shared" ref="E464" ca="1" si="1824">IF(OR(D464="RIP",D464="***"),"***",IF((E463-E462)&gt;0,"RIP","ALIVE"))</f>
        <v>ALIVE</v>
      </c>
      <c r="F464" t="str">
        <f t="shared" ref="F464" ca="1" si="1825">IF(OR(E464="RIP",E464="***"),"***",IF((F463-F462)&gt;0,"RIP","ALIVE"))</f>
        <v>ALIVE</v>
      </c>
      <c r="G464" t="str">
        <f t="shared" ref="G464" ca="1" si="1826">IF(OR(F464="RIP",F464="***"),"***",IF((G463-G462)&gt;0,"RIP","ALIVE"))</f>
        <v>ALIVE</v>
      </c>
      <c r="H464" t="str">
        <f t="shared" ref="H464" ca="1" si="1827">IF(OR(G464="RIP",G464="***"),"***",IF((H463-H462)&gt;0,"RIP","ALIVE"))</f>
        <v>RIP</v>
      </c>
      <c r="I464" t="str">
        <f t="shared" ref="I464" ca="1" si="1828">IF(OR(H464="RIP",H464="***"),"***",IF((I463-I462)&gt;0,"RIP","ALIVE"))</f>
        <v>***</v>
      </c>
      <c r="J464" t="str">
        <f t="shared" ref="J464" ca="1" si="1829">IF(OR(I464="RIP",I464="***"),"***",IF((J463-J462)&gt;0,"RIP","ALIVE"))</f>
        <v>***</v>
      </c>
      <c r="K464" t="str">
        <f t="shared" ref="K464" ca="1" si="1830">IF(OR(J464="RIP",J464="***"),"***",IF((K463-K462)&gt;0,"RIP","ALIVE"))</f>
        <v>***</v>
      </c>
      <c r="L464" t="str">
        <f t="shared" ref="L464" ca="1" si="1831">IF(OR(K464="RIP",K464="***"),"***",IF((L463-L462)&gt;0,"RIP","ALIVE"))</f>
        <v>***</v>
      </c>
      <c r="M464" t="str">
        <f t="shared" ref="M464" ca="1" si="1832">IF(OR(L464="RIP",L464="***"),"***",IF((M463-M462)&gt;0,"RIP","ALIVE"))</f>
        <v>***</v>
      </c>
      <c r="N464" t="str">
        <f t="shared" ref="N464" ca="1" si="1833">IF(OR(M464="RIP",M464="***"),"***",IF((N463-N462)&gt;0,"RIP","ALIVE"))</f>
        <v>***</v>
      </c>
      <c r="O464" t="str">
        <f t="shared" ref="O464" ca="1" si="1834">IF(OR(N464="RIP",N464="***"),"***",IF((O463-O462)&gt;0,"RIP","ALIVE"))</f>
        <v>***</v>
      </c>
      <c r="P464" t="str">
        <f t="shared" ref="P464" ca="1" si="1835">IF(OR(O464="RIP",O464="***"),"***",IF((P463-P462)&gt;0,"RIP","ALIVE"))</f>
        <v>***</v>
      </c>
      <c r="Q464" t="str">
        <f t="shared" ref="Q464" ca="1" si="1836">IF(OR(P464="RIP",P464="***"),"***",IF((Q463-Q462)&gt;0,"RIP","ALIVE"))</f>
        <v>***</v>
      </c>
      <c r="R464" t="str">
        <f t="shared" ref="R464" ca="1" si="1837">IF(OR(Q464="RIP",Q464="***"),"***",IF((R463-R462)&gt;0,"RIP","ALIVE"))</f>
        <v>***</v>
      </c>
      <c r="S464" t="str">
        <f t="shared" ref="S464" ca="1" si="1838">IF(OR(R464="RIP",R464="***"),"***",IF((S463-S462)&gt;0,"RIP","ALIVE"))</f>
        <v>***</v>
      </c>
      <c r="T464" t="str">
        <f t="shared" ref="T464" ca="1" si="1839">IF(OR(S464="RIP",S464="***"),"***",IF((T463-T462)&gt;0,"RIP","ALIVE"))</f>
        <v>***</v>
      </c>
      <c r="U464" t="str">
        <f t="shared" ref="U464" ca="1" si="1840">IF(OR(T464="RIP",T464="***"),"***",IF((U463-U462)&gt;0,"RIP","ALIVE"))</f>
        <v>***</v>
      </c>
      <c r="V464" t="str">
        <f t="shared" ref="V464" ca="1" si="1841">IF(OR(U464="RIP",U464="***"),"***",IF((V463-V462)&gt;0,"RIP","ALIVE"))</f>
        <v>***</v>
      </c>
      <c r="W464" t="str">
        <f t="shared" ref="W464" ca="1" si="1842">IF(OR(V464="RIP",V464="***"),"***",IF((W463-W462)&gt;0,"RIP","ALIVE"))</f>
        <v>***</v>
      </c>
      <c r="X464" t="str">
        <f t="shared" ref="X464" ca="1" si="1843">IF(OR(W464="RIP",W464="***"),"***",IF((X463-X462)&gt;0,"RIP","ALIVE"))</f>
        <v>***</v>
      </c>
      <c r="Y464" t="str">
        <f t="shared" ref="Y464" ca="1" si="1844">IF(OR(X464="RIP",X464="***"),"***",IF((Y463-Y462)&gt;0,"RIP","ALIVE"))</f>
        <v>***</v>
      </c>
      <c r="Z464" t="str">
        <f t="shared" ref="Z464" ca="1" si="1845">IF(OR(Y464="RIP",Y464="***"),"***",IF((Z463-Z462)&gt;0,"RIP","ALIVE"))</f>
        <v>***</v>
      </c>
      <c r="AA464" t="str">
        <f t="shared" ref="AA464" ca="1" si="1846">IF(OR(Z464="RIP",Z464="***"),"***",IF((AA463-AA462)&gt;0,"RIP","ALIVE"))</f>
        <v>***</v>
      </c>
      <c r="AB464" t="str">
        <f t="shared" ref="AB464" ca="1" si="1847">IF(OR(AA464="RIP",AA464="***"),"***",IF((AB463-AB462)&gt;0,"RIP","ALIVE"))</f>
        <v>***</v>
      </c>
      <c r="AC464" t="str">
        <f t="shared" ref="AC464" ca="1" si="1848">IF(OR(AB464="RIP",AB464="***"),"***",IF((AC463-AC462)&gt;0,"RIP","ALIVE"))</f>
        <v>***</v>
      </c>
      <c r="AD464" t="str">
        <f t="shared" ref="AD464" ca="1" si="1849">IF(OR(AC464="RIP",AC464="***"),"***",IF((AD463-AD462)&gt;0,"RIP","ALIVE"))</f>
        <v>***</v>
      </c>
      <c r="AE464" t="str">
        <f t="shared" ref="AE464" ca="1" si="1850">IF(OR(AD464="RIP",AD464="***"),"***",IF((AE463-AE462)&gt;0,"RIP","ALIVE"))</f>
        <v>***</v>
      </c>
      <c r="AF464" t="str">
        <f t="shared" ref="AF464" ca="1" si="1851">IF(OR(AE464="RIP",AE464="***"),"***",IF((AF463-AF462)&gt;0,"RIP","ALIVE"))</f>
        <v>***</v>
      </c>
      <c r="AG464" t="str">
        <f t="shared" ref="AG464" ca="1" si="1852">IF(OR(AF464="RIP",AF464="***"),"***",IF((AG463-AG462)&gt;0,"RIP","ALIVE"))</f>
        <v>***</v>
      </c>
      <c r="AH464" t="str">
        <f t="shared" ref="AH464" ca="1" si="1853">IF(OR(AG464="RIP",AG464="***"),"***",IF((AH463-AH462)&gt;0,"RIP","ALIVE"))</f>
        <v>***</v>
      </c>
      <c r="AI464" t="str">
        <f t="shared" ref="AI464" ca="1" si="1854">IF(OR(AH464="RIP",AH464="***"),"***",IF((AI463-AI462)&gt;0,"RIP","ALIVE"))</f>
        <v>***</v>
      </c>
      <c r="AJ464" t="str">
        <f t="shared" ref="AJ464" ca="1" si="1855">IF(OR(AI464="RIP",AI464="***"),"***",IF((AJ463-AJ462)&gt;0,"RIP","ALIVE"))</f>
        <v>***</v>
      </c>
      <c r="AK464" t="str">
        <f t="shared" ref="AK464" ca="1" si="1856">IF(OR(AJ464="RIP",AJ464="***"),"***",IF((AK463-AK462)&gt;0,"RIP","ALIVE"))</f>
        <v>***</v>
      </c>
      <c r="AL464" t="str">
        <f t="shared" ref="AL464" ca="1" si="1857">IF(OR(AK464="RIP",AK464="***"),"***",IF((AL463-AL462)&gt;0,"RIP","ALIVE"))</f>
        <v>***</v>
      </c>
      <c r="AM464" t="str">
        <f t="shared" ref="AM464" ca="1" si="1858">IF(OR(AL464="RIP",AL464="***"),"***",IF((AM463-AM462)&gt;0,"RIP","ALIVE"))</f>
        <v>***</v>
      </c>
      <c r="AN464" t="str">
        <f t="shared" ref="AN464" ca="1" si="1859">IF(OR(AM464="RIP",AM464="***"),"***",IF((AN463-AN462)&gt;0,"RIP","ALIVE"))</f>
        <v>***</v>
      </c>
      <c r="AO464" t="str">
        <f t="shared" ref="AO464" ca="1" si="1860">IF(OR(AN464="RIP",AN464="***"),"***",IF((AO463-AO462)&gt;0,"RIP","ALIVE"))</f>
        <v>***</v>
      </c>
      <c r="AP464" t="str">
        <f t="shared" ref="AP464" ca="1" si="1861">IF(OR(AO464="RIP",AO464="***"),"***",IF((AP463-AP462)&gt;0,"RIP","ALIVE"))</f>
        <v>***</v>
      </c>
      <c r="AQ464" t="str">
        <f t="shared" ref="AQ464" ca="1" si="1862">IF(OR(AP464="RIP",AP464="***"),"***",IF((AQ463-AQ462)&gt;0,"RIP","ALIVE"))</f>
        <v>***</v>
      </c>
      <c r="AR464" t="str">
        <f t="shared" ref="AR464" ca="1" si="1863">IF(OR(AQ464="RIP",AQ464="***"),"***",IF((AR463-AR462)&gt;0,"RIP","ALIVE"))</f>
        <v>***</v>
      </c>
      <c r="AS464" t="str">
        <f t="shared" ref="AS464" ca="1" si="1864">IF(OR(AR464="RIP",AR464="***"),"***",IF((AS463-AS462)&gt;0,"RIP","ALIVE"))</f>
        <v>***</v>
      </c>
      <c r="AT464" t="str">
        <f t="shared" ref="AT464" ca="1" si="1865">IF(OR(AS464="RIP",AS464="***"),"***",IF((AT463-AT462)&gt;0,"RIP","ALIVE"))</f>
        <v>***</v>
      </c>
      <c r="AU464" t="str">
        <f t="shared" ref="AU464" ca="1" si="1866">IF(OR(AT464="RIP",AT464="***"),"***",IF((AU463-AU462)&gt;0,"RIP","ALIVE"))</f>
        <v>***</v>
      </c>
      <c r="AV464" t="str">
        <f t="shared" ref="AV464" ca="1" si="1867">IF(OR(AU464="RIP",AU464="***"),"***",IF((AV463-AV462)&gt;0,"RIP","ALIVE"))</f>
        <v>***</v>
      </c>
      <c r="AW464" t="str">
        <f t="shared" ref="AW464" ca="1" si="1868">IF(OR(AV464="RIP",AV464="***"),"***",IF((AW463-AW462)&gt;0,"RIP","ALIVE"))</f>
        <v>***</v>
      </c>
    </row>
    <row r="467" spans="2:49">
      <c r="B467">
        <v>92</v>
      </c>
      <c r="C467" t="s">
        <v>396</v>
      </c>
      <c r="D467" s="75">
        <f ca="1">COUNTIF(D473:AW473,"ALIVE")</f>
        <v>4</v>
      </c>
    </row>
    <row r="468" spans="2:49">
      <c r="C468" s="75" t="s">
        <v>349</v>
      </c>
      <c r="D468" s="273">
        <v>92</v>
      </c>
      <c r="E468" s="201">
        <f>D468+1</f>
        <v>93</v>
      </c>
      <c r="F468" s="201">
        <f t="shared" ref="F468:L468" si="1869">E468+1</f>
        <v>94</v>
      </c>
      <c r="G468" s="201">
        <f t="shared" si="1869"/>
        <v>95</v>
      </c>
      <c r="H468" s="201">
        <f t="shared" si="1869"/>
        <v>96</v>
      </c>
      <c r="I468" s="201">
        <f t="shared" si="1869"/>
        <v>97</v>
      </c>
      <c r="J468" s="201">
        <f t="shared" si="1869"/>
        <v>98</v>
      </c>
      <c r="K468" s="201">
        <f t="shared" si="1869"/>
        <v>99</v>
      </c>
      <c r="L468" s="201">
        <f t="shared" si="1869"/>
        <v>100</v>
      </c>
    </row>
    <row r="469" spans="2:49">
      <c r="D469" s="274">
        <v>0.201816</v>
      </c>
      <c r="E469" s="274">
        <v>0.22004000000000001</v>
      </c>
      <c r="F469" s="274">
        <v>0.239065</v>
      </c>
      <c r="G469" s="274">
        <v>0.25878099999999998</v>
      </c>
      <c r="H469" s="274">
        <v>0.27906199999999998</v>
      </c>
      <c r="I469" s="274">
        <v>0.29976399999999997</v>
      </c>
      <c r="J469" s="274">
        <v>0.32073099999999999</v>
      </c>
      <c r="K469" s="274">
        <v>0.34179900000000002</v>
      </c>
      <c r="L469" s="274">
        <v>1</v>
      </c>
    </row>
    <row r="470" spans="2:49">
      <c r="C470" t="s">
        <v>397</v>
      </c>
      <c r="D470" s="36">
        <f>D469*100</f>
        <v>20.1816</v>
      </c>
      <c r="E470" s="36">
        <f t="shared" ref="E470:L470" si="1870">E469*100</f>
        <v>22.004000000000001</v>
      </c>
      <c r="F470" s="36">
        <f t="shared" si="1870"/>
        <v>23.906500000000001</v>
      </c>
      <c r="G470" s="36">
        <f t="shared" si="1870"/>
        <v>25.8781</v>
      </c>
      <c r="H470" s="36">
        <f t="shared" si="1870"/>
        <v>27.906199999999998</v>
      </c>
      <c r="I470" s="36">
        <f t="shared" si="1870"/>
        <v>29.976399999999998</v>
      </c>
      <c r="J470" s="36">
        <f t="shared" si="1870"/>
        <v>32.073099999999997</v>
      </c>
      <c r="K470" s="36">
        <f t="shared" si="1870"/>
        <v>34.179900000000004</v>
      </c>
      <c r="L470" s="36">
        <f t="shared" si="1870"/>
        <v>100</v>
      </c>
    </row>
    <row r="471" spans="2:49">
      <c r="D471" s="36">
        <f>100-D470</f>
        <v>79.818399999999997</v>
      </c>
      <c r="E471" s="36">
        <f t="shared" ref="E471:L471" si="1871">100-E470</f>
        <v>77.995999999999995</v>
      </c>
      <c r="F471" s="36">
        <f t="shared" si="1871"/>
        <v>76.093500000000006</v>
      </c>
      <c r="G471" s="36">
        <f t="shared" si="1871"/>
        <v>74.121899999999997</v>
      </c>
      <c r="H471" s="36">
        <f t="shared" si="1871"/>
        <v>72.093800000000002</v>
      </c>
      <c r="I471" s="36">
        <f t="shared" si="1871"/>
        <v>70.023600000000002</v>
      </c>
      <c r="J471" s="36">
        <f t="shared" si="1871"/>
        <v>67.926900000000003</v>
      </c>
      <c r="K471" s="36">
        <f t="shared" si="1871"/>
        <v>65.820099999999996</v>
      </c>
      <c r="L471" s="36">
        <f t="shared" si="1871"/>
        <v>0</v>
      </c>
    </row>
    <row r="472" spans="2:49">
      <c r="C472" s="275" t="s">
        <v>398</v>
      </c>
      <c r="D472" s="276">
        <f ca="1">RAND()*100</f>
        <v>37.985792003283606</v>
      </c>
      <c r="E472" s="276">
        <f t="shared" ref="E472:L472" ca="1" si="1872">RAND()*100</f>
        <v>39.041323849303858</v>
      </c>
      <c r="F472" s="276">
        <f t="shared" ca="1" si="1872"/>
        <v>71.378107731930925</v>
      </c>
      <c r="G472" s="276">
        <f t="shared" ca="1" si="1872"/>
        <v>3.4401450696002756</v>
      </c>
      <c r="H472" s="276">
        <f t="shared" ca="1" si="1872"/>
        <v>85.345277885908004</v>
      </c>
      <c r="I472" s="276">
        <f t="shared" ca="1" si="1872"/>
        <v>54.597777312494081</v>
      </c>
      <c r="J472" s="276">
        <f t="shared" ca="1" si="1872"/>
        <v>19.834298065843825</v>
      </c>
      <c r="K472" s="276">
        <f t="shared" ca="1" si="1872"/>
        <v>24.909800483253175</v>
      </c>
      <c r="L472" s="276">
        <f t="shared" ca="1" si="1872"/>
        <v>89.730523517968066</v>
      </c>
    </row>
    <row r="473" spans="2:49">
      <c r="D473" t="str">
        <f ca="1">IF(OR(C473="RIP",C473="***"),"***",IF((D472-D471)&gt;0,"RIP","ALIVE"))</f>
        <v>ALIVE</v>
      </c>
      <c r="E473" t="str">
        <f t="shared" ref="E473" ca="1" si="1873">IF(OR(D473="RIP",D473="***"),"***",IF((E472-E471)&gt;0,"RIP","ALIVE"))</f>
        <v>ALIVE</v>
      </c>
      <c r="F473" t="str">
        <f t="shared" ref="F473" ca="1" si="1874">IF(OR(E473="RIP",E473="***"),"***",IF((F472-F471)&gt;0,"RIP","ALIVE"))</f>
        <v>ALIVE</v>
      </c>
      <c r="G473" t="str">
        <f t="shared" ref="G473" ca="1" si="1875">IF(OR(F473="RIP",F473="***"),"***",IF((G472-G471)&gt;0,"RIP","ALIVE"))</f>
        <v>ALIVE</v>
      </c>
      <c r="H473" t="str">
        <f t="shared" ref="H473" ca="1" si="1876">IF(OR(G473="RIP",G473="***"),"***",IF((H472-H471)&gt;0,"RIP","ALIVE"))</f>
        <v>RIP</v>
      </c>
      <c r="I473" t="str">
        <f t="shared" ref="I473" ca="1" si="1877">IF(OR(H473="RIP",H473="***"),"***",IF((I472-I471)&gt;0,"RIP","ALIVE"))</f>
        <v>***</v>
      </c>
      <c r="J473" t="str">
        <f t="shared" ref="J473" ca="1" si="1878">IF(OR(I473="RIP",I473="***"),"***",IF((J472-J471)&gt;0,"RIP","ALIVE"))</f>
        <v>***</v>
      </c>
      <c r="K473" t="str">
        <f t="shared" ref="K473" ca="1" si="1879">IF(OR(J473="RIP",J473="***"),"***",IF((K472-K471)&gt;0,"RIP","ALIVE"))</f>
        <v>***</v>
      </c>
      <c r="L473" t="str">
        <f t="shared" ref="L473" ca="1" si="1880">IF(OR(K473="RIP",K473="***"),"***",IF((L472-L471)&gt;0,"RIP","ALIVE"))</f>
        <v>***</v>
      </c>
      <c r="M473" t="str">
        <f t="shared" ref="M473" ca="1" si="1881">IF(OR(L473="RIP",L473="***"),"***",IF((M472-M471)&gt;0,"RIP","ALIVE"))</f>
        <v>***</v>
      </c>
      <c r="N473" t="str">
        <f t="shared" ref="N473" ca="1" si="1882">IF(OR(M473="RIP",M473="***"),"***",IF((N472-N471)&gt;0,"RIP","ALIVE"))</f>
        <v>***</v>
      </c>
      <c r="O473" t="str">
        <f t="shared" ref="O473" ca="1" si="1883">IF(OR(N473="RIP",N473="***"),"***",IF((O472-O471)&gt;0,"RIP","ALIVE"))</f>
        <v>***</v>
      </c>
      <c r="P473" t="str">
        <f t="shared" ref="P473" ca="1" si="1884">IF(OR(O473="RIP",O473="***"),"***",IF((P472-P471)&gt;0,"RIP","ALIVE"))</f>
        <v>***</v>
      </c>
      <c r="Q473" t="str">
        <f t="shared" ref="Q473" ca="1" si="1885">IF(OR(P473="RIP",P473="***"),"***",IF((Q472-Q471)&gt;0,"RIP","ALIVE"))</f>
        <v>***</v>
      </c>
      <c r="R473" t="str">
        <f t="shared" ref="R473" ca="1" si="1886">IF(OR(Q473="RIP",Q473="***"),"***",IF((R472-R471)&gt;0,"RIP","ALIVE"))</f>
        <v>***</v>
      </c>
      <c r="S473" t="str">
        <f t="shared" ref="S473" ca="1" si="1887">IF(OR(R473="RIP",R473="***"),"***",IF((S472-S471)&gt;0,"RIP","ALIVE"))</f>
        <v>***</v>
      </c>
      <c r="T473" t="str">
        <f t="shared" ref="T473" ca="1" si="1888">IF(OR(S473="RIP",S473="***"),"***",IF((T472-T471)&gt;0,"RIP","ALIVE"))</f>
        <v>***</v>
      </c>
      <c r="U473" t="str">
        <f t="shared" ref="U473" ca="1" si="1889">IF(OR(T473="RIP",T473="***"),"***",IF((U472-U471)&gt;0,"RIP","ALIVE"))</f>
        <v>***</v>
      </c>
      <c r="V473" t="str">
        <f t="shared" ref="V473" ca="1" si="1890">IF(OR(U473="RIP",U473="***"),"***",IF((V472-V471)&gt;0,"RIP","ALIVE"))</f>
        <v>***</v>
      </c>
      <c r="W473" t="str">
        <f t="shared" ref="W473" ca="1" si="1891">IF(OR(V473="RIP",V473="***"),"***",IF((W472-W471)&gt;0,"RIP","ALIVE"))</f>
        <v>***</v>
      </c>
      <c r="X473" t="str">
        <f t="shared" ref="X473" ca="1" si="1892">IF(OR(W473="RIP",W473="***"),"***",IF((X472-X471)&gt;0,"RIP","ALIVE"))</f>
        <v>***</v>
      </c>
      <c r="Y473" t="str">
        <f t="shared" ref="Y473" ca="1" si="1893">IF(OR(X473="RIP",X473="***"),"***",IF((Y472-Y471)&gt;0,"RIP","ALIVE"))</f>
        <v>***</v>
      </c>
      <c r="Z473" t="str">
        <f t="shared" ref="Z473" ca="1" si="1894">IF(OR(Y473="RIP",Y473="***"),"***",IF((Z472-Z471)&gt;0,"RIP","ALIVE"))</f>
        <v>***</v>
      </c>
      <c r="AA473" t="str">
        <f t="shared" ref="AA473" ca="1" si="1895">IF(OR(Z473="RIP",Z473="***"),"***",IF((AA472-AA471)&gt;0,"RIP","ALIVE"))</f>
        <v>***</v>
      </c>
      <c r="AB473" t="str">
        <f t="shared" ref="AB473" ca="1" si="1896">IF(OR(AA473="RIP",AA473="***"),"***",IF((AB472-AB471)&gt;0,"RIP","ALIVE"))</f>
        <v>***</v>
      </c>
      <c r="AC473" t="str">
        <f t="shared" ref="AC473" ca="1" si="1897">IF(OR(AB473="RIP",AB473="***"),"***",IF((AC472-AC471)&gt;0,"RIP","ALIVE"))</f>
        <v>***</v>
      </c>
      <c r="AD473" t="str">
        <f t="shared" ref="AD473" ca="1" si="1898">IF(OR(AC473="RIP",AC473="***"),"***",IF((AD472-AD471)&gt;0,"RIP","ALIVE"))</f>
        <v>***</v>
      </c>
      <c r="AE473" t="str">
        <f t="shared" ref="AE473" ca="1" si="1899">IF(OR(AD473="RIP",AD473="***"),"***",IF((AE472-AE471)&gt;0,"RIP","ALIVE"))</f>
        <v>***</v>
      </c>
      <c r="AF473" t="str">
        <f t="shared" ref="AF473" ca="1" si="1900">IF(OR(AE473="RIP",AE473="***"),"***",IF((AF472-AF471)&gt;0,"RIP","ALIVE"))</f>
        <v>***</v>
      </c>
      <c r="AG473" t="str">
        <f t="shared" ref="AG473" ca="1" si="1901">IF(OR(AF473="RIP",AF473="***"),"***",IF((AG472-AG471)&gt;0,"RIP","ALIVE"))</f>
        <v>***</v>
      </c>
      <c r="AH473" t="str">
        <f t="shared" ref="AH473" ca="1" si="1902">IF(OR(AG473="RIP",AG473="***"),"***",IF((AH472-AH471)&gt;0,"RIP","ALIVE"))</f>
        <v>***</v>
      </c>
      <c r="AI473" t="str">
        <f t="shared" ref="AI473" ca="1" si="1903">IF(OR(AH473="RIP",AH473="***"),"***",IF((AI472-AI471)&gt;0,"RIP","ALIVE"))</f>
        <v>***</v>
      </c>
      <c r="AJ473" t="str">
        <f t="shared" ref="AJ473" ca="1" si="1904">IF(OR(AI473="RIP",AI473="***"),"***",IF((AJ472-AJ471)&gt;0,"RIP","ALIVE"))</f>
        <v>***</v>
      </c>
      <c r="AK473" t="str">
        <f t="shared" ref="AK473" ca="1" si="1905">IF(OR(AJ473="RIP",AJ473="***"),"***",IF((AK472-AK471)&gt;0,"RIP","ALIVE"))</f>
        <v>***</v>
      </c>
      <c r="AL473" t="str">
        <f t="shared" ref="AL473" ca="1" si="1906">IF(OR(AK473="RIP",AK473="***"),"***",IF((AL472-AL471)&gt;0,"RIP","ALIVE"))</f>
        <v>***</v>
      </c>
      <c r="AM473" t="str">
        <f t="shared" ref="AM473" ca="1" si="1907">IF(OR(AL473="RIP",AL473="***"),"***",IF((AM472-AM471)&gt;0,"RIP","ALIVE"))</f>
        <v>***</v>
      </c>
      <c r="AN473" t="str">
        <f t="shared" ref="AN473" ca="1" si="1908">IF(OR(AM473="RIP",AM473="***"),"***",IF((AN472-AN471)&gt;0,"RIP","ALIVE"))</f>
        <v>***</v>
      </c>
      <c r="AO473" t="str">
        <f t="shared" ref="AO473" ca="1" si="1909">IF(OR(AN473="RIP",AN473="***"),"***",IF((AO472-AO471)&gt;0,"RIP","ALIVE"))</f>
        <v>***</v>
      </c>
      <c r="AP473" t="str">
        <f t="shared" ref="AP473" ca="1" si="1910">IF(OR(AO473="RIP",AO473="***"),"***",IF((AP472-AP471)&gt;0,"RIP","ALIVE"))</f>
        <v>***</v>
      </c>
      <c r="AQ473" t="str">
        <f t="shared" ref="AQ473" ca="1" si="1911">IF(OR(AP473="RIP",AP473="***"),"***",IF((AQ472-AQ471)&gt;0,"RIP","ALIVE"))</f>
        <v>***</v>
      </c>
      <c r="AR473" t="str">
        <f t="shared" ref="AR473" ca="1" si="1912">IF(OR(AQ473="RIP",AQ473="***"),"***",IF((AR472-AR471)&gt;0,"RIP","ALIVE"))</f>
        <v>***</v>
      </c>
      <c r="AS473" t="str">
        <f t="shared" ref="AS473" ca="1" si="1913">IF(OR(AR473="RIP",AR473="***"),"***",IF((AS472-AS471)&gt;0,"RIP","ALIVE"))</f>
        <v>***</v>
      </c>
      <c r="AT473" t="str">
        <f t="shared" ref="AT473" ca="1" si="1914">IF(OR(AS473="RIP",AS473="***"),"***",IF((AT472-AT471)&gt;0,"RIP","ALIVE"))</f>
        <v>***</v>
      </c>
      <c r="AU473" t="str">
        <f t="shared" ref="AU473" ca="1" si="1915">IF(OR(AT473="RIP",AT473="***"),"***",IF((AU472-AU471)&gt;0,"RIP","ALIVE"))</f>
        <v>***</v>
      </c>
      <c r="AV473" t="str">
        <f t="shared" ref="AV473" ca="1" si="1916">IF(OR(AU473="RIP",AU473="***"),"***",IF((AV472-AV471)&gt;0,"RIP","ALIVE"))</f>
        <v>***</v>
      </c>
      <c r="AW473" t="str">
        <f t="shared" ref="AW473" ca="1" si="1917">IF(OR(AV473="RIP",AV473="***"),"***",IF((AW472-AW471)&gt;0,"RIP","ALIVE"))</f>
        <v>***</v>
      </c>
    </row>
    <row r="476" spans="2:49">
      <c r="B476">
        <v>93</v>
      </c>
      <c r="C476" t="s">
        <v>396</v>
      </c>
      <c r="D476" s="75">
        <f ca="1">COUNTIF(D482:AW482,"ALIVE")</f>
        <v>4</v>
      </c>
    </row>
    <row r="477" spans="2:49">
      <c r="C477" s="75" t="s">
        <v>349</v>
      </c>
      <c r="D477" s="273">
        <v>93</v>
      </c>
      <c r="E477" s="201">
        <f>D477+1</f>
        <v>94</v>
      </c>
      <c r="F477" s="201">
        <f t="shared" ref="F477:K477" si="1918">E477+1</f>
        <v>95</v>
      </c>
      <c r="G477" s="201">
        <f t="shared" si="1918"/>
        <v>96</v>
      </c>
      <c r="H477" s="201">
        <f t="shared" si="1918"/>
        <v>97</v>
      </c>
      <c r="I477" s="201">
        <f t="shared" si="1918"/>
        <v>98</v>
      </c>
      <c r="J477" s="201">
        <f t="shared" si="1918"/>
        <v>99</v>
      </c>
      <c r="K477" s="201">
        <f t="shared" si="1918"/>
        <v>100</v>
      </c>
    </row>
    <row r="478" spans="2:49">
      <c r="D478" s="274">
        <v>0.22004000000000001</v>
      </c>
      <c r="E478" s="274">
        <v>0.239065</v>
      </c>
      <c r="F478" s="274">
        <v>0.25878099999999998</v>
      </c>
      <c r="G478" s="274">
        <v>0.27906199999999998</v>
      </c>
      <c r="H478" s="274">
        <v>0.29976399999999997</v>
      </c>
      <c r="I478" s="274">
        <v>0.32073099999999999</v>
      </c>
      <c r="J478" s="274">
        <v>0.34179900000000002</v>
      </c>
      <c r="K478" s="274">
        <v>1</v>
      </c>
    </row>
    <row r="479" spans="2:49">
      <c r="C479" t="s">
        <v>397</v>
      </c>
      <c r="D479" s="36">
        <f>D478*100</f>
        <v>22.004000000000001</v>
      </c>
      <c r="E479" s="36">
        <f t="shared" ref="E479:K479" si="1919">E478*100</f>
        <v>23.906500000000001</v>
      </c>
      <c r="F479" s="36">
        <f t="shared" si="1919"/>
        <v>25.8781</v>
      </c>
      <c r="G479" s="36">
        <f t="shared" si="1919"/>
        <v>27.906199999999998</v>
      </c>
      <c r="H479" s="36">
        <f t="shared" si="1919"/>
        <v>29.976399999999998</v>
      </c>
      <c r="I479" s="36">
        <f t="shared" si="1919"/>
        <v>32.073099999999997</v>
      </c>
      <c r="J479" s="36">
        <f t="shared" si="1919"/>
        <v>34.179900000000004</v>
      </c>
      <c r="K479" s="36">
        <f t="shared" si="1919"/>
        <v>100</v>
      </c>
    </row>
    <row r="480" spans="2:49">
      <c r="D480" s="36">
        <f>100-D479</f>
        <v>77.995999999999995</v>
      </c>
      <c r="E480" s="36">
        <f t="shared" ref="E480:K480" si="1920">100-E479</f>
        <v>76.093500000000006</v>
      </c>
      <c r="F480" s="36">
        <f t="shared" si="1920"/>
        <v>74.121899999999997</v>
      </c>
      <c r="G480" s="36">
        <f t="shared" si="1920"/>
        <v>72.093800000000002</v>
      </c>
      <c r="H480" s="36">
        <f t="shared" si="1920"/>
        <v>70.023600000000002</v>
      </c>
      <c r="I480" s="36">
        <f t="shared" si="1920"/>
        <v>67.926900000000003</v>
      </c>
      <c r="J480" s="36">
        <f t="shared" si="1920"/>
        <v>65.820099999999996</v>
      </c>
      <c r="K480" s="36">
        <f t="shared" si="1920"/>
        <v>0</v>
      </c>
    </row>
    <row r="481" spans="2:49">
      <c r="C481" s="275" t="s">
        <v>398</v>
      </c>
      <c r="D481" s="276">
        <f ca="1">RAND()*100</f>
        <v>6.8927855302704284</v>
      </c>
      <c r="E481" s="276">
        <f t="shared" ref="E481:K481" ca="1" si="1921">RAND()*100</f>
        <v>61.853555326978459</v>
      </c>
      <c r="F481" s="276">
        <f t="shared" ca="1" si="1921"/>
        <v>31.491287286711323</v>
      </c>
      <c r="G481" s="276">
        <f t="shared" ca="1" si="1921"/>
        <v>51.993973455622147</v>
      </c>
      <c r="H481" s="276">
        <f t="shared" ca="1" si="1921"/>
        <v>78.258924241040901</v>
      </c>
      <c r="I481" s="276">
        <f t="shared" ca="1" si="1921"/>
        <v>55.038406998667192</v>
      </c>
      <c r="J481" s="276">
        <f t="shared" ca="1" si="1921"/>
        <v>72.167774367704823</v>
      </c>
      <c r="K481" s="276">
        <f t="shared" ca="1" si="1921"/>
        <v>12.13795448672872</v>
      </c>
    </row>
    <row r="482" spans="2:49">
      <c r="D482" t="str">
        <f ca="1">IF(OR(C482="RIP",C482="***"),"***",IF((D481-D480)&gt;0,"RIP","ALIVE"))</f>
        <v>ALIVE</v>
      </c>
      <c r="E482" t="str">
        <f t="shared" ref="E482" ca="1" si="1922">IF(OR(D482="RIP",D482="***"),"***",IF((E481-E480)&gt;0,"RIP","ALIVE"))</f>
        <v>ALIVE</v>
      </c>
      <c r="F482" t="str">
        <f t="shared" ref="F482" ca="1" si="1923">IF(OR(E482="RIP",E482="***"),"***",IF((F481-F480)&gt;0,"RIP","ALIVE"))</f>
        <v>ALIVE</v>
      </c>
      <c r="G482" t="str">
        <f t="shared" ref="G482" ca="1" si="1924">IF(OR(F482="RIP",F482="***"),"***",IF((G481-G480)&gt;0,"RIP","ALIVE"))</f>
        <v>ALIVE</v>
      </c>
      <c r="H482" t="str">
        <f t="shared" ref="H482" ca="1" si="1925">IF(OR(G482="RIP",G482="***"),"***",IF((H481-H480)&gt;0,"RIP","ALIVE"))</f>
        <v>RIP</v>
      </c>
      <c r="I482" t="str">
        <f t="shared" ref="I482" ca="1" si="1926">IF(OR(H482="RIP",H482="***"),"***",IF((I481-I480)&gt;0,"RIP","ALIVE"))</f>
        <v>***</v>
      </c>
      <c r="J482" t="str">
        <f t="shared" ref="J482" ca="1" si="1927">IF(OR(I482="RIP",I482="***"),"***",IF((J481-J480)&gt;0,"RIP","ALIVE"))</f>
        <v>***</v>
      </c>
      <c r="K482" t="str">
        <f t="shared" ref="K482" ca="1" si="1928">IF(OR(J482="RIP",J482="***"),"***",IF((K481-K480)&gt;0,"RIP","ALIVE"))</f>
        <v>***</v>
      </c>
      <c r="L482" t="str">
        <f t="shared" ref="L482" ca="1" si="1929">IF(OR(K482="RIP",K482="***"),"***",IF((L481-L480)&gt;0,"RIP","ALIVE"))</f>
        <v>***</v>
      </c>
      <c r="M482" t="str">
        <f t="shared" ref="M482" ca="1" si="1930">IF(OR(L482="RIP",L482="***"),"***",IF((M481-M480)&gt;0,"RIP","ALIVE"))</f>
        <v>***</v>
      </c>
      <c r="N482" t="str">
        <f t="shared" ref="N482" ca="1" si="1931">IF(OR(M482="RIP",M482="***"),"***",IF((N481-N480)&gt;0,"RIP","ALIVE"))</f>
        <v>***</v>
      </c>
      <c r="O482" t="str">
        <f t="shared" ref="O482" ca="1" si="1932">IF(OR(N482="RIP",N482="***"),"***",IF((O481-O480)&gt;0,"RIP","ALIVE"))</f>
        <v>***</v>
      </c>
      <c r="P482" t="str">
        <f t="shared" ref="P482" ca="1" si="1933">IF(OR(O482="RIP",O482="***"),"***",IF((P481-P480)&gt;0,"RIP","ALIVE"))</f>
        <v>***</v>
      </c>
      <c r="Q482" t="str">
        <f t="shared" ref="Q482" ca="1" si="1934">IF(OR(P482="RIP",P482="***"),"***",IF((Q481-Q480)&gt;0,"RIP","ALIVE"))</f>
        <v>***</v>
      </c>
      <c r="R482" t="str">
        <f t="shared" ref="R482" ca="1" si="1935">IF(OR(Q482="RIP",Q482="***"),"***",IF((R481-R480)&gt;0,"RIP","ALIVE"))</f>
        <v>***</v>
      </c>
      <c r="S482" t="str">
        <f t="shared" ref="S482" ca="1" si="1936">IF(OR(R482="RIP",R482="***"),"***",IF((S481-S480)&gt;0,"RIP","ALIVE"))</f>
        <v>***</v>
      </c>
      <c r="T482" t="str">
        <f t="shared" ref="T482" ca="1" si="1937">IF(OR(S482="RIP",S482="***"),"***",IF((T481-T480)&gt;0,"RIP","ALIVE"))</f>
        <v>***</v>
      </c>
      <c r="U482" t="str">
        <f t="shared" ref="U482" ca="1" si="1938">IF(OR(T482="RIP",T482="***"),"***",IF((U481-U480)&gt;0,"RIP","ALIVE"))</f>
        <v>***</v>
      </c>
      <c r="V482" t="str">
        <f t="shared" ref="V482" ca="1" si="1939">IF(OR(U482="RIP",U482="***"),"***",IF((V481-V480)&gt;0,"RIP","ALIVE"))</f>
        <v>***</v>
      </c>
      <c r="W482" t="str">
        <f t="shared" ref="W482" ca="1" si="1940">IF(OR(V482="RIP",V482="***"),"***",IF((W481-W480)&gt;0,"RIP","ALIVE"))</f>
        <v>***</v>
      </c>
      <c r="X482" t="str">
        <f t="shared" ref="X482" ca="1" si="1941">IF(OR(W482="RIP",W482="***"),"***",IF((X481-X480)&gt;0,"RIP","ALIVE"))</f>
        <v>***</v>
      </c>
      <c r="Y482" t="str">
        <f t="shared" ref="Y482" ca="1" si="1942">IF(OR(X482="RIP",X482="***"),"***",IF((Y481-Y480)&gt;0,"RIP","ALIVE"))</f>
        <v>***</v>
      </c>
      <c r="Z482" t="str">
        <f t="shared" ref="Z482" ca="1" si="1943">IF(OR(Y482="RIP",Y482="***"),"***",IF((Z481-Z480)&gt;0,"RIP","ALIVE"))</f>
        <v>***</v>
      </c>
      <c r="AA482" t="str">
        <f t="shared" ref="AA482" ca="1" si="1944">IF(OR(Z482="RIP",Z482="***"),"***",IF((AA481-AA480)&gt;0,"RIP","ALIVE"))</f>
        <v>***</v>
      </c>
      <c r="AB482" t="str">
        <f t="shared" ref="AB482" ca="1" si="1945">IF(OR(AA482="RIP",AA482="***"),"***",IF((AB481-AB480)&gt;0,"RIP","ALIVE"))</f>
        <v>***</v>
      </c>
      <c r="AC482" t="str">
        <f t="shared" ref="AC482" ca="1" si="1946">IF(OR(AB482="RIP",AB482="***"),"***",IF((AC481-AC480)&gt;0,"RIP","ALIVE"))</f>
        <v>***</v>
      </c>
      <c r="AD482" t="str">
        <f t="shared" ref="AD482" ca="1" si="1947">IF(OR(AC482="RIP",AC482="***"),"***",IF((AD481-AD480)&gt;0,"RIP","ALIVE"))</f>
        <v>***</v>
      </c>
      <c r="AE482" t="str">
        <f t="shared" ref="AE482" ca="1" si="1948">IF(OR(AD482="RIP",AD482="***"),"***",IF((AE481-AE480)&gt;0,"RIP","ALIVE"))</f>
        <v>***</v>
      </c>
      <c r="AF482" t="str">
        <f t="shared" ref="AF482" ca="1" si="1949">IF(OR(AE482="RIP",AE482="***"),"***",IF((AF481-AF480)&gt;0,"RIP","ALIVE"))</f>
        <v>***</v>
      </c>
      <c r="AG482" t="str">
        <f t="shared" ref="AG482" ca="1" si="1950">IF(OR(AF482="RIP",AF482="***"),"***",IF((AG481-AG480)&gt;0,"RIP","ALIVE"))</f>
        <v>***</v>
      </c>
      <c r="AH482" t="str">
        <f t="shared" ref="AH482" ca="1" si="1951">IF(OR(AG482="RIP",AG482="***"),"***",IF((AH481-AH480)&gt;0,"RIP","ALIVE"))</f>
        <v>***</v>
      </c>
      <c r="AI482" t="str">
        <f t="shared" ref="AI482" ca="1" si="1952">IF(OR(AH482="RIP",AH482="***"),"***",IF((AI481-AI480)&gt;0,"RIP","ALIVE"))</f>
        <v>***</v>
      </c>
      <c r="AJ482" t="str">
        <f t="shared" ref="AJ482" ca="1" si="1953">IF(OR(AI482="RIP",AI482="***"),"***",IF((AJ481-AJ480)&gt;0,"RIP","ALIVE"))</f>
        <v>***</v>
      </c>
      <c r="AK482" t="str">
        <f t="shared" ref="AK482" ca="1" si="1954">IF(OR(AJ482="RIP",AJ482="***"),"***",IF((AK481-AK480)&gt;0,"RIP","ALIVE"))</f>
        <v>***</v>
      </c>
      <c r="AL482" t="str">
        <f t="shared" ref="AL482" ca="1" si="1955">IF(OR(AK482="RIP",AK482="***"),"***",IF((AL481-AL480)&gt;0,"RIP","ALIVE"))</f>
        <v>***</v>
      </c>
      <c r="AM482" t="str">
        <f t="shared" ref="AM482" ca="1" si="1956">IF(OR(AL482="RIP",AL482="***"),"***",IF((AM481-AM480)&gt;0,"RIP","ALIVE"))</f>
        <v>***</v>
      </c>
      <c r="AN482" t="str">
        <f t="shared" ref="AN482" ca="1" si="1957">IF(OR(AM482="RIP",AM482="***"),"***",IF((AN481-AN480)&gt;0,"RIP","ALIVE"))</f>
        <v>***</v>
      </c>
      <c r="AO482" t="str">
        <f t="shared" ref="AO482" ca="1" si="1958">IF(OR(AN482="RIP",AN482="***"),"***",IF((AO481-AO480)&gt;0,"RIP","ALIVE"))</f>
        <v>***</v>
      </c>
      <c r="AP482" t="str">
        <f t="shared" ref="AP482" ca="1" si="1959">IF(OR(AO482="RIP",AO482="***"),"***",IF((AP481-AP480)&gt;0,"RIP","ALIVE"))</f>
        <v>***</v>
      </c>
      <c r="AQ482" t="str">
        <f t="shared" ref="AQ482" ca="1" si="1960">IF(OR(AP482="RIP",AP482="***"),"***",IF((AQ481-AQ480)&gt;0,"RIP","ALIVE"))</f>
        <v>***</v>
      </c>
      <c r="AR482" t="str">
        <f t="shared" ref="AR482" ca="1" si="1961">IF(OR(AQ482="RIP",AQ482="***"),"***",IF((AR481-AR480)&gt;0,"RIP","ALIVE"))</f>
        <v>***</v>
      </c>
      <c r="AS482" t="str">
        <f t="shared" ref="AS482" ca="1" si="1962">IF(OR(AR482="RIP",AR482="***"),"***",IF((AS481-AS480)&gt;0,"RIP","ALIVE"))</f>
        <v>***</v>
      </c>
      <c r="AT482" t="str">
        <f t="shared" ref="AT482" ca="1" si="1963">IF(OR(AS482="RIP",AS482="***"),"***",IF((AT481-AT480)&gt;0,"RIP","ALIVE"))</f>
        <v>***</v>
      </c>
      <c r="AU482" t="str">
        <f t="shared" ref="AU482" ca="1" si="1964">IF(OR(AT482="RIP",AT482="***"),"***",IF((AU481-AU480)&gt;0,"RIP","ALIVE"))</f>
        <v>***</v>
      </c>
      <c r="AV482" t="str">
        <f t="shared" ref="AV482" ca="1" si="1965">IF(OR(AU482="RIP",AU482="***"),"***",IF((AV481-AV480)&gt;0,"RIP","ALIVE"))</f>
        <v>***</v>
      </c>
      <c r="AW482" t="str">
        <f t="shared" ref="AW482" ca="1" si="1966">IF(OR(AV482="RIP",AV482="***"),"***",IF((AW481-AW480)&gt;0,"RIP","ALIVE"))</f>
        <v>***</v>
      </c>
    </row>
    <row r="485" spans="2:49">
      <c r="B485">
        <v>94</v>
      </c>
      <c r="C485" t="s">
        <v>396</v>
      </c>
      <c r="D485" s="75">
        <f ca="1">COUNTIF(D491:AW491,"ALIVE")</f>
        <v>1</v>
      </c>
    </row>
    <row r="486" spans="2:49">
      <c r="C486" s="75" t="s">
        <v>349</v>
      </c>
      <c r="D486" s="273">
        <v>94</v>
      </c>
      <c r="E486" s="201">
        <f>D486+1</f>
        <v>95</v>
      </c>
      <c r="F486" s="201">
        <f t="shared" ref="F486:J486" si="1967">E486+1</f>
        <v>96</v>
      </c>
      <c r="G486" s="201">
        <f t="shared" si="1967"/>
        <v>97</v>
      </c>
      <c r="H486" s="201">
        <f t="shared" si="1967"/>
        <v>98</v>
      </c>
      <c r="I486" s="201">
        <f t="shared" si="1967"/>
        <v>99</v>
      </c>
      <c r="J486" s="201">
        <f t="shared" si="1967"/>
        <v>100</v>
      </c>
    </row>
    <row r="487" spans="2:49">
      <c r="D487" s="274">
        <v>0.239065</v>
      </c>
      <c r="E487" s="274">
        <v>0.25878099999999998</v>
      </c>
      <c r="F487" s="274">
        <v>0.27906199999999998</v>
      </c>
      <c r="G487" s="274">
        <v>0.29976399999999997</v>
      </c>
      <c r="H487" s="274">
        <v>0.32073099999999999</v>
      </c>
      <c r="I487" s="274">
        <v>0.34179900000000002</v>
      </c>
      <c r="J487" s="274">
        <v>1</v>
      </c>
    </row>
    <row r="488" spans="2:49">
      <c r="C488" t="s">
        <v>397</v>
      </c>
      <c r="D488" s="36">
        <f>D487*100</f>
        <v>23.906500000000001</v>
      </c>
      <c r="E488" s="36">
        <f t="shared" ref="E488:J488" si="1968">E487*100</f>
        <v>25.8781</v>
      </c>
      <c r="F488" s="36">
        <f t="shared" si="1968"/>
        <v>27.906199999999998</v>
      </c>
      <c r="G488" s="36">
        <f t="shared" si="1968"/>
        <v>29.976399999999998</v>
      </c>
      <c r="H488" s="36">
        <f t="shared" si="1968"/>
        <v>32.073099999999997</v>
      </c>
      <c r="I488" s="36">
        <f t="shared" si="1968"/>
        <v>34.179900000000004</v>
      </c>
      <c r="J488" s="36">
        <f t="shared" si="1968"/>
        <v>100</v>
      </c>
    </row>
    <row r="489" spans="2:49">
      <c r="D489" s="36">
        <f>100-D488</f>
        <v>76.093500000000006</v>
      </c>
      <c r="E489" s="36">
        <f t="shared" ref="E489:J489" si="1969">100-E488</f>
        <v>74.121899999999997</v>
      </c>
      <c r="F489" s="36">
        <f t="shared" si="1969"/>
        <v>72.093800000000002</v>
      </c>
      <c r="G489" s="36">
        <f t="shared" si="1969"/>
        <v>70.023600000000002</v>
      </c>
      <c r="H489" s="36">
        <f t="shared" si="1969"/>
        <v>67.926900000000003</v>
      </c>
      <c r="I489" s="36">
        <f t="shared" si="1969"/>
        <v>65.820099999999996</v>
      </c>
      <c r="J489" s="36">
        <f t="shared" si="1969"/>
        <v>0</v>
      </c>
    </row>
    <row r="490" spans="2:49">
      <c r="C490" s="275" t="s">
        <v>398</v>
      </c>
      <c r="D490" s="276">
        <f ca="1">RAND()*100</f>
        <v>74.424053478045721</v>
      </c>
      <c r="E490" s="276">
        <f t="shared" ref="E490:J490" ca="1" si="1970">RAND()*100</f>
        <v>90.616169972124567</v>
      </c>
      <c r="F490" s="276">
        <f t="shared" ca="1" si="1970"/>
        <v>99.204960566244026</v>
      </c>
      <c r="G490" s="276">
        <f t="shared" ca="1" si="1970"/>
        <v>72.368221508369828</v>
      </c>
      <c r="H490" s="276">
        <f t="shared" ca="1" si="1970"/>
        <v>45.157051217308656</v>
      </c>
      <c r="I490" s="276">
        <f t="shared" ca="1" si="1970"/>
        <v>81.076374954748971</v>
      </c>
      <c r="J490" s="276">
        <f t="shared" ca="1" si="1970"/>
        <v>9.40945171774481</v>
      </c>
    </row>
    <row r="491" spans="2:49">
      <c r="D491" t="str">
        <f ca="1">IF(OR(C491="RIP",C491="***"),"***",IF((D490-D489)&gt;0,"RIP","ALIVE"))</f>
        <v>ALIVE</v>
      </c>
      <c r="E491" t="str">
        <f t="shared" ref="E491" ca="1" si="1971">IF(OR(D491="RIP",D491="***"),"***",IF((E490-E489)&gt;0,"RIP","ALIVE"))</f>
        <v>RIP</v>
      </c>
      <c r="F491" t="str">
        <f t="shared" ref="F491" ca="1" si="1972">IF(OR(E491="RIP",E491="***"),"***",IF((F490-F489)&gt;0,"RIP","ALIVE"))</f>
        <v>***</v>
      </c>
      <c r="G491" t="str">
        <f t="shared" ref="G491" ca="1" si="1973">IF(OR(F491="RIP",F491="***"),"***",IF((G490-G489)&gt;0,"RIP","ALIVE"))</f>
        <v>***</v>
      </c>
      <c r="H491" t="str">
        <f t="shared" ref="H491" ca="1" si="1974">IF(OR(G491="RIP",G491="***"),"***",IF((H490-H489)&gt;0,"RIP","ALIVE"))</f>
        <v>***</v>
      </c>
      <c r="I491" t="str">
        <f t="shared" ref="I491" ca="1" si="1975">IF(OR(H491="RIP",H491="***"),"***",IF((I490-I489)&gt;0,"RIP","ALIVE"))</f>
        <v>***</v>
      </c>
      <c r="J491" t="str">
        <f t="shared" ref="J491" ca="1" si="1976">IF(OR(I491="RIP",I491="***"),"***",IF((J490-J489)&gt;0,"RIP","ALIVE"))</f>
        <v>***</v>
      </c>
      <c r="K491" t="str">
        <f t="shared" ref="K491" ca="1" si="1977">IF(OR(J491="RIP",J491="***"),"***",IF((K490-K489)&gt;0,"RIP","ALIVE"))</f>
        <v>***</v>
      </c>
      <c r="L491" t="str">
        <f t="shared" ref="L491" ca="1" si="1978">IF(OR(K491="RIP",K491="***"),"***",IF((L490-L489)&gt;0,"RIP","ALIVE"))</f>
        <v>***</v>
      </c>
      <c r="M491" t="str">
        <f t="shared" ref="M491" ca="1" si="1979">IF(OR(L491="RIP",L491="***"),"***",IF((M490-M489)&gt;0,"RIP","ALIVE"))</f>
        <v>***</v>
      </c>
      <c r="N491" t="str">
        <f t="shared" ref="N491" ca="1" si="1980">IF(OR(M491="RIP",M491="***"),"***",IF((N490-N489)&gt;0,"RIP","ALIVE"))</f>
        <v>***</v>
      </c>
      <c r="O491" t="str">
        <f t="shared" ref="O491" ca="1" si="1981">IF(OR(N491="RIP",N491="***"),"***",IF((O490-O489)&gt;0,"RIP","ALIVE"))</f>
        <v>***</v>
      </c>
      <c r="P491" t="str">
        <f t="shared" ref="P491" ca="1" si="1982">IF(OR(O491="RIP",O491="***"),"***",IF((P490-P489)&gt;0,"RIP","ALIVE"))</f>
        <v>***</v>
      </c>
      <c r="Q491" t="str">
        <f t="shared" ref="Q491" ca="1" si="1983">IF(OR(P491="RIP",P491="***"),"***",IF((Q490-Q489)&gt;0,"RIP","ALIVE"))</f>
        <v>***</v>
      </c>
      <c r="R491" t="str">
        <f t="shared" ref="R491" ca="1" si="1984">IF(OR(Q491="RIP",Q491="***"),"***",IF((R490-R489)&gt;0,"RIP","ALIVE"))</f>
        <v>***</v>
      </c>
      <c r="S491" t="str">
        <f t="shared" ref="S491" ca="1" si="1985">IF(OR(R491="RIP",R491="***"),"***",IF((S490-S489)&gt;0,"RIP","ALIVE"))</f>
        <v>***</v>
      </c>
      <c r="T491" t="str">
        <f t="shared" ref="T491" ca="1" si="1986">IF(OR(S491="RIP",S491="***"),"***",IF((T490-T489)&gt;0,"RIP","ALIVE"))</f>
        <v>***</v>
      </c>
      <c r="U491" t="str">
        <f t="shared" ref="U491" ca="1" si="1987">IF(OR(T491="RIP",T491="***"),"***",IF((U490-U489)&gt;0,"RIP","ALIVE"))</f>
        <v>***</v>
      </c>
      <c r="V491" t="str">
        <f t="shared" ref="V491" ca="1" si="1988">IF(OR(U491="RIP",U491="***"),"***",IF((V490-V489)&gt;0,"RIP","ALIVE"))</f>
        <v>***</v>
      </c>
      <c r="W491" t="str">
        <f t="shared" ref="W491" ca="1" si="1989">IF(OR(V491="RIP",V491="***"),"***",IF((W490-W489)&gt;0,"RIP","ALIVE"))</f>
        <v>***</v>
      </c>
      <c r="X491" t="str">
        <f t="shared" ref="X491" ca="1" si="1990">IF(OR(W491="RIP",W491="***"),"***",IF((X490-X489)&gt;0,"RIP","ALIVE"))</f>
        <v>***</v>
      </c>
      <c r="Y491" t="str">
        <f t="shared" ref="Y491" ca="1" si="1991">IF(OR(X491="RIP",X491="***"),"***",IF((Y490-Y489)&gt;0,"RIP","ALIVE"))</f>
        <v>***</v>
      </c>
      <c r="Z491" t="str">
        <f t="shared" ref="Z491" ca="1" si="1992">IF(OR(Y491="RIP",Y491="***"),"***",IF((Z490-Z489)&gt;0,"RIP","ALIVE"))</f>
        <v>***</v>
      </c>
      <c r="AA491" t="str">
        <f t="shared" ref="AA491" ca="1" si="1993">IF(OR(Z491="RIP",Z491="***"),"***",IF((AA490-AA489)&gt;0,"RIP","ALIVE"))</f>
        <v>***</v>
      </c>
      <c r="AB491" t="str">
        <f t="shared" ref="AB491" ca="1" si="1994">IF(OR(AA491="RIP",AA491="***"),"***",IF((AB490-AB489)&gt;0,"RIP","ALIVE"))</f>
        <v>***</v>
      </c>
      <c r="AC491" t="str">
        <f t="shared" ref="AC491" ca="1" si="1995">IF(OR(AB491="RIP",AB491="***"),"***",IF((AC490-AC489)&gt;0,"RIP","ALIVE"))</f>
        <v>***</v>
      </c>
      <c r="AD491" t="str">
        <f t="shared" ref="AD491" ca="1" si="1996">IF(OR(AC491="RIP",AC491="***"),"***",IF((AD490-AD489)&gt;0,"RIP","ALIVE"))</f>
        <v>***</v>
      </c>
      <c r="AE491" t="str">
        <f t="shared" ref="AE491" ca="1" si="1997">IF(OR(AD491="RIP",AD491="***"),"***",IF((AE490-AE489)&gt;0,"RIP","ALIVE"))</f>
        <v>***</v>
      </c>
      <c r="AF491" t="str">
        <f t="shared" ref="AF491" ca="1" si="1998">IF(OR(AE491="RIP",AE491="***"),"***",IF((AF490-AF489)&gt;0,"RIP","ALIVE"))</f>
        <v>***</v>
      </c>
      <c r="AG491" t="str">
        <f t="shared" ref="AG491" ca="1" si="1999">IF(OR(AF491="RIP",AF491="***"),"***",IF((AG490-AG489)&gt;0,"RIP","ALIVE"))</f>
        <v>***</v>
      </c>
      <c r="AH491" t="str">
        <f t="shared" ref="AH491" ca="1" si="2000">IF(OR(AG491="RIP",AG491="***"),"***",IF((AH490-AH489)&gt;0,"RIP","ALIVE"))</f>
        <v>***</v>
      </c>
      <c r="AI491" t="str">
        <f t="shared" ref="AI491" ca="1" si="2001">IF(OR(AH491="RIP",AH491="***"),"***",IF((AI490-AI489)&gt;0,"RIP","ALIVE"))</f>
        <v>***</v>
      </c>
      <c r="AJ491" t="str">
        <f t="shared" ref="AJ491" ca="1" si="2002">IF(OR(AI491="RIP",AI491="***"),"***",IF((AJ490-AJ489)&gt;0,"RIP","ALIVE"))</f>
        <v>***</v>
      </c>
      <c r="AK491" t="str">
        <f t="shared" ref="AK491" ca="1" si="2003">IF(OR(AJ491="RIP",AJ491="***"),"***",IF((AK490-AK489)&gt;0,"RIP","ALIVE"))</f>
        <v>***</v>
      </c>
      <c r="AL491" t="str">
        <f t="shared" ref="AL491" ca="1" si="2004">IF(OR(AK491="RIP",AK491="***"),"***",IF((AL490-AL489)&gt;0,"RIP","ALIVE"))</f>
        <v>***</v>
      </c>
      <c r="AM491" t="str">
        <f t="shared" ref="AM491" ca="1" si="2005">IF(OR(AL491="RIP",AL491="***"),"***",IF((AM490-AM489)&gt;0,"RIP","ALIVE"))</f>
        <v>***</v>
      </c>
      <c r="AN491" t="str">
        <f t="shared" ref="AN491" ca="1" si="2006">IF(OR(AM491="RIP",AM491="***"),"***",IF((AN490-AN489)&gt;0,"RIP","ALIVE"))</f>
        <v>***</v>
      </c>
      <c r="AO491" t="str">
        <f t="shared" ref="AO491" ca="1" si="2007">IF(OR(AN491="RIP",AN491="***"),"***",IF((AO490-AO489)&gt;0,"RIP","ALIVE"))</f>
        <v>***</v>
      </c>
      <c r="AP491" t="str">
        <f t="shared" ref="AP491" ca="1" si="2008">IF(OR(AO491="RIP",AO491="***"),"***",IF((AP490-AP489)&gt;0,"RIP","ALIVE"))</f>
        <v>***</v>
      </c>
      <c r="AQ491" t="str">
        <f t="shared" ref="AQ491" ca="1" si="2009">IF(OR(AP491="RIP",AP491="***"),"***",IF((AQ490-AQ489)&gt;0,"RIP","ALIVE"))</f>
        <v>***</v>
      </c>
      <c r="AR491" t="str">
        <f t="shared" ref="AR491" ca="1" si="2010">IF(OR(AQ491="RIP",AQ491="***"),"***",IF((AR490-AR489)&gt;0,"RIP","ALIVE"))</f>
        <v>***</v>
      </c>
      <c r="AS491" t="str">
        <f t="shared" ref="AS491" ca="1" si="2011">IF(OR(AR491="RIP",AR491="***"),"***",IF((AS490-AS489)&gt;0,"RIP","ALIVE"))</f>
        <v>***</v>
      </c>
      <c r="AT491" t="str">
        <f t="shared" ref="AT491" ca="1" si="2012">IF(OR(AS491="RIP",AS491="***"),"***",IF((AT490-AT489)&gt;0,"RIP","ALIVE"))</f>
        <v>***</v>
      </c>
      <c r="AU491" t="str">
        <f t="shared" ref="AU491" ca="1" si="2013">IF(OR(AT491="RIP",AT491="***"),"***",IF((AU490-AU489)&gt;0,"RIP","ALIVE"))</f>
        <v>***</v>
      </c>
      <c r="AV491" t="str">
        <f t="shared" ref="AV491" ca="1" si="2014">IF(OR(AU491="RIP",AU491="***"),"***",IF((AV490-AV489)&gt;0,"RIP","ALIVE"))</f>
        <v>***</v>
      </c>
      <c r="AW491" t="str">
        <f t="shared" ref="AW491" ca="1" si="2015">IF(OR(AV491="RIP",AV491="***"),"***",IF((AW490-AW489)&gt;0,"RIP","ALIVE"))</f>
        <v>***</v>
      </c>
    </row>
    <row r="494" spans="2:49">
      <c r="B494">
        <v>95</v>
      </c>
      <c r="C494" t="s">
        <v>396</v>
      </c>
      <c r="D494" s="75">
        <f ca="1">COUNTIF(D500:AW500,"ALIVE")</f>
        <v>0</v>
      </c>
    </row>
    <row r="495" spans="2:49">
      <c r="C495" s="75" t="s">
        <v>349</v>
      </c>
      <c r="D495" s="273">
        <v>95</v>
      </c>
      <c r="E495" s="201">
        <f>D495+1</f>
        <v>96</v>
      </c>
      <c r="F495" s="201">
        <f t="shared" ref="F495:I495" si="2016">E495+1</f>
        <v>97</v>
      </c>
      <c r="G495" s="201">
        <f t="shared" si="2016"/>
        <v>98</v>
      </c>
      <c r="H495" s="201">
        <f t="shared" si="2016"/>
        <v>99</v>
      </c>
      <c r="I495" s="201">
        <f t="shared" si="2016"/>
        <v>100</v>
      </c>
    </row>
    <row r="496" spans="2:49">
      <c r="D496" s="274">
        <v>0.25878099999999998</v>
      </c>
      <c r="E496" s="274">
        <v>0.27906199999999998</v>
      </c>
      <c r="F496" s="274">
        <v>0.29976399999999997</v>
      </c>
      <c r="G496" s="274">
        <v>0.32073099999999999</v>
      </c>
      <c r="H496" s="274">
        <v>0.34179900000000002</v>
      </c>
      <c r="I496" s="274">
        <v>1</v>
      </c>
    </row>
    <row r="497" spans="2:49">
      <c r="C497" t="s">
        <v>397</v>
      </c>
      <c r="D497" s="36">
        <f>D496*100</f>
        <v>25.8781</v>
      </c>
      <c r="E497" s="36">
        <f t="shared" ref="E497:I497" si="2017">E496*100</f>
        <v>27.906199999999998</v>
      </c>
      <c r="F497" s="36">
        <f t="shared" si="2017"/>
        <v>29.976399999999998</v>
      </c>
      <c r="G497" s="36">
        <f t="shared" si="2017"/>
        <v>32.073099999999997</v>
      </c>
      <c r="H497" s="36">
        <f t="shared" si="2017"/>
        <v>34.179900000000004</v>
      </c>
      <c r="I497" s="36">
        <f t="shared" si="2017"/>
        <v>100</v>
      </c>
    </row>
    <row r="498" spans="2:49">
      <c r="D498" s="36">
        <f>100-D497</f>
        <v>74.121899999999997</v>
      </c>
      <c r="E498" s="36">
        <f t="shared" ref="E498:I498" si="2018">100-E497</f>
        <v>72.093800000000002</v>
      </c>
      <c r="F498" s="36">
        <f t="shared" si="2018"/>
        <v>70.023600000000002</v>
      </c>
      <c r="G498" s="36">
        <f t="shared" si="2018"/>
        <v>67.926900000000003</v>
      </c>
      <c r="H498" s="36">
        <f t="shared" si="2018"/>
        <v>65.820099999999996</v>
      </c>
      <c r="I498" s="36">
        <f t="shared" si="2018"/>
        <v>0</v>
      </c>
    </row>
    <row r="499" spans="2:49">
      <c r="C499" s="275" t="s">
        <v>398</v>
      </c>
      <c r="D499" s="276">
        <f ca="1">RAND()*100</f>
        <v>98.872658393325494</v>
      </c>
      <c r="E499" s="276">
        <f t="shared" ref="E499:I499" ca="1" si="2019">RAND()*100</f>
        <v>83.113921858334251</v>
      </c>
      <c r="F499" s="276">
        <f t="shared" ca="1" si="2019"/>
        <v>85.39269534065464</v>
      </c>
      <c r="G499" s="276">
        <f t="shared" ca="1" si="2019"/>
        <v>92.20526630532089</v>
      </c>
      <c r="H499" s="276">
        <f t="shared" ca="1" si="2019"/>
        <v>62.459733750362957</v>
      </c>
      <c r="I499" s="276">
        <f t="shared" ca="1" si="2019"/>
        <v>16.900234615522113</v>
      </c>
    </row>
    <row r="500" spans="2:49">
      <c r="D500" t="str">
        <f ca="1">IF(OR(C500="RIP",C500="***"),"***",IF((D499-D498)&gt;0,"RIP","ALIVE"))</f>
        <v>RIP</v>
      </c>
      <c r="E500" t="str">
        <f t="shared" ref="E500" ca="1" si="2020">IF(OR(D500="RIP",D500="***"),"***",IF((E499-E498)&gt;0,"RIP","ALIVE"))</f>
        <v>***</v>
      </c>
      <c r="F500" t="str">
        <f t="shared" ref="F500" ca="1" si="2021">IF(OR(E500="RIP",E500="***"),"***",IF((F499-F498)&gt;0,"RIP","ALIVE"))</f>
        <v>***</v>
      </c>
      <c r="G500" t="str">
        <f t="shared" ref="G500" ca="1" si="2022">IF(OR(F500="RIP",F500="***"),"***",IF((G499-G498)&gt;0,"RIP","ALIVE"))</f>
        <v>***</v>
      </c>
      <c r="H500" t="str">
        <f t="shared" ref="H500" ca="1" si="2023">IF(OR(G500="RIP",G500="***"),"***",IF((H499-H498)&gt;0,"RIP","ALIVE"))</f>
        <v>***</v>
      </c>
      <c r="I500" t="str">
        <f t="shared" ref="I500" ca="1" si="2024">IF(OR(H500="RIP",H500="***"),"***",IF((I499-I498)&gt;0,"RIP","ALIVE"))</f>
        <v>***</v>
      </c>
      <c r="J500" t="str">
        <f t="shared" ref="J500" ca="1" si="2025">IF(OR(I500="RIP",I500="***"),"***",IF((J499-J498)&gt;0,"RIP","ALIVE"))</f>
        <v>***</v>
      </c>
      <c r="K500" t="str">
        <f t="shared" ref="K500" ca="1" si="2026">IF(OR(J500="RIP",J500="***"),"***",IF((K499-K498)&gt;0,"RIP","ALIVE"))</f>
        <v>***</v>
      </c>
      <c r="L500" t="str">
        <f t="shared" ref="L500" ca="1" si="2027">IF(OR(K500="RIP",K500="***"),"***",IF((L499-L498)&gt;0,"RIP","ALIVE"))</f>
        <v>***</v>
      </c>
      <c r="M500" t="str">
        <f t="shared" ref="M500" ca="1" si="2028">IF(OR(L500="RIP",L500="***"),"***",IF((M499-M498)&gt;0,"RIP","ALIVE"))</f>
        <v>***</v>
      </c>
      <c r="N500" t="str">
        <f t="shared" ref="N500" ca="1" si="2029">IF(OR(M500="RIP",M500="***"),"***",IF((N499-N498)&gt;0,"RIP","ALIVE"))</f>
        <v>***</v>
      </c>
      <c r="O500" t="str">
        <f t="shared" ref="O500" ca="1" si="2030">IF(OR(N500="RIP",N500="***"),"***",IF((O499-O498)&gt;0,"RIP","ALIVE"))</f>
        <v>***</v>
      </c>
      <c r="P500" t="str">
        <f t="shared" ref="P500" ca="1" si="2031">IF(OR(O500="RIP",O500="***"),"***",IF((P499-P498)&gt;0,"RIP","ALIVE"))</f>
        <v>***</v>
      </c>
      <c r="Q500" t="str">
        <f t="shared" ref="Q500" ca="1" si="2032">IF(OR(P500="RIP",P500="***"),"***",IF((Q499-Q498)&gt;0,"RIP","ALIVE"))</f>
        <v>***</v>
      </c>
      <c r="R500" t="str">
        <f t="shared" ref="R500" ca="1" si="2033">IF(OR(Q500="RIP",Q500="***"),"***",IF((R499-R498)&gt;0,"RIP","ALIVE"))</f>
        <v>***</v>
      </c>
      <c r="S500" t="str">
        <f t="shared" ref="S500" ca="1" si="2034">IF(OR(R500="RIP",R500="***"),"***",IF((S499-S498)&gt;0,"RIP","ALIVE"))</f>
        <v>***</v>
      </c>
      <c r="T500" t="str">
        <f t="shared" ref="T500" ca="1" si="2035">IF(OR(S500="RIP",S500="***"),"***",IF((T499-T498)&gt;0,"RIP","ALIVE"))</f>
        <v>***</v>
      </c>
      <c r="U500" t="str">
        <f t="shared" ref="U500" ca="1" si="2036">IF(OR(T500="RIP",T500="***"),"***",IF((U499-U498)&gt;0,"RIP","ALIVE"))</f>
        <v>***</v>
      </c>
      <c r="V500" t="str">
        <f t="shared" ref="V500" ca="1" si="2037">IF(OR(U500="RIP",U500="***"),"***",IF((V499-V498)&gt;0,"RIP","ALIVE"))</f>
        <v>***</v>
      </c>
      <c r="W500" t="str">
        <f t="shared" ref="W500" ca="1" si="2038">IF(OR(V500="RIP",V500="***"),"***",IF((W499-W498)&gt;0,"RIP","ALIVE"))</f>
        <v>***</v>
      </c>
      <c r="X500" t="str">
        <f t="shared" ref="X500" ca="1" si="2039">IF(OR(W500="RIP",W500="***"),"***",IF((X499-X498)&gt;0,"RIP","ALIVE"))</f>
        <v>***</v>
      </c>
      <c r="Y500" t="str">
        <f t="shared" ref="Y500" ca="1" si="2040">IF(OR(X500="RIP",X500="***"),"***",IF((Y499-Y498)&gt;0,"RIP","ALIVE"))</f>
        <v>***</v>
      </c>
      <c r="Z500" t="str">
        <f t="shared" ref="Z500" ca="1" si="2041">IF(OR(Y500="RIP",Y500="***"),"***",IF((Z499-Z498)&gt;0,"RIP","ALIVE"))</f>
        <v>***</v>
      </c>
      <c r="AA500" t="str">
        <f t="shared" ref="AA500" ca="1" si="2042">IF(OR(Z500="RIP",Z500="***"),"***",IF((AA499-AA498)&gt;0,"RIP","ALIVE"))</f>
        <v>***</v>
      </c>
      <c r="AB500" t="str">
        <f t="shared" ref="AB500" ca="1" si="2043">IF(OR(AA500="RIP",AA500="***"),"***",IF((AB499-AB498)&gt;0,"RIP","ALIVE"))</f>
        <v>***</v>
      </c>
      <c r="AC500" t="str">
        <f t="shared" ref="AC500" ca="1" si="2044">IF(OR(AB500="RIP",AB500="***"),"***",IF((AC499-AC498)&gt;0,"RIP","ALIVE"))</f>
        <v>***</v>
      </c>
      <c r="AD500" t="str">
        <f t="shared" ref="AD500" ca="1" si="2045">IF(OR(AC500="RIP",AC500="***"),"***",IF((AD499-AD498)&gt;0,"RIP","ALIVE"))</f>
        <v>***</v>
      </c>
      <c r="AE500" t="str">
        <f t="shared" ref="AE500" ca="1" si="2046">IF(OR(AD500="RIP",AD500="***"),"***",IF((AE499-AE498)&gt;0,"RIP","ALIVE"))</f>
        <v>***</v>
      </c>
      <c r="AF500" t="str">
        <f t="shared" ref="AF500" ca="1" si="2047">IF(OR(AE500="RIP",AE500="***"),"***",IF((AF499-AF498)&gt;0,"RIP","ALIVE"))</f>
        <v>***</v>
      </c>
      <c r="AG500" t="str">
        <f t="shared" ref="AG500" ca="1" si="2048">IF(OR(AF500="RIP",AF500="***"),"***",IF((AG499-AG498)&gt;0,"RIP","ALIVE"))</f>
        <v>***</v>
      </c>
      <c r="AH500" t="str">
        <f t="shared" ref="AH500" ca="1" si="2049">IF(OR(AG500="RIP",AG500="***"),"***",IF((AH499-AH498)&gt;0,"RIP","ALIVE"))</f>
        <v>***</v>
      </c>
      <c r="AI500" t="str">
        <f t="shared" ref="AI500" ca="1" si="2050">IF(OR(AH500="RIP",AH500="***"),"***",IF((AI499-AI498)&gt;0,"RIP","ALIVE"))</f>
        <v>***</v>
      </c>
      <c r="AJ500" t="str">
        <f t="shared" ref="AJ500" ca="1" si="2051">IF(OR(AI500="RIP",AI500="***"),"***",IF((AJ499-AJ498)&gt;0,"RIP","ALIVE"))</f>
        <v>***</v>
      </c>
      <c r="AK500" t="str">
        <f t="shared" ref="AK500" ca="1" si="2052">IF(OR(AJ500="RIP",AJ500="***"),"***",IF((AK499-AK498)&gt;0,"RIP","ALIVE"))</f>
        <v>***</v>
      </c>
      <c r="AL500" t="str">
        <f t="shared" ref="AL500" ca="1" si="2053">IF(OR(AK500="RIP",AK500="***"),"***",IF((AL499-AL498)&gt;0,"RIP","ALIVE"))</f>
        <v>***</v>
      </c>
      <c r="AM500" t="str">
        <f t="shared" ref="AM500" ca="1" si="2054">IF(OR(AL500="RIP",AL500="***"),"***",IF((AM499-AM498)&gt;0,"RIP","ALIVE"))</f>
        <v>***</v>
      </c>
      <c r="AN500" t="str">
        <f t="shared" ref="AN500" ca="1" si="2055">IF(OR(AM500="RIP",AM500="***"),"***",IF((AN499-AN498)&gt;0,"RIP","ALIVE"))</f>
        <v>***</v>
      </c>
      <c r="AO500" t="str">
        <f t="shared" ref="AO500" ca="1" si="2056">IF(OR(AN500="RIP",AN500="***"),"***",IF((AO499-AO498)&gt;0,"RIP","ALIVE"))</f>
        <v>***</v>
      </c>
      <c r="AP500" t="str">
        <f t="shared" ref="AP500" ca="1" si="2057">IF(OR(AO500="RIP",AO500="***"),"***",IF((AP499-AP498)&gt;0,"RIP","ALIVE"))</f>
        <v>***</v>
      </c>
      <c r="AQ500" t="str">
        <f t="shared" ref="AQ500" ca="1" si="2058">IF(OR(AP500="RIP",AP500="***"),"***",IF((AQ499-AQ498)&gt;0,"RIP","ALIVE"))</f>
        <v>***</v>
      </c>
      <c r="AR500" t="str">
        <f t="shared" ref="AR500" ca="1" si="2059">IF(OR(AQ500="RIP",AQ500="***"),"***",IF((AR499-AR498)&gt;0,"RIP","ALIVE"))</f>
        <v>***</v>
      </c>
      <c r="AS500" t="str">
        <f t="shared" ref="AS500" ca="1" si="2060">IF(OR(AR500="RIP",AR500="***"),"***",IF((AS499-AS498)&gt;0,"RIP","ALIVE"))</f>
        <v>***</v>
      </c>
      <c r="AT500" t="str">
        <f t="shared" ref="AT500" ca="1" si="2061">IF(OR(AS500="RIP",AS500="***"),"***",IF((AT499-AT498)&gt;0,"RIP","ALIVE"))</f>
        <v>***</v>
      </c>
      <c r="AU500" t="str">
        <f t="shared" ref="AU500" ca="1" si="2062">IF(OR(AT500="RIP",AT500="***"),"***",IF((AU499-AU498)&gt;0,"RIP","ALIVE"))</f>
        <v>***</v>
      </c>
      <c r="AV500" t="str">
        <f t="shared" ref="AV500" ca="1" si="2063">IF(OR(AU500="RIP",AU500="***"),"***",IF((AV499-AV498)&gt;0,"RIP","ALIVE"))</f>
        <v>***</v>
      </c>
      <c r="AW500" t="str">
        <f t="shared" ref="AW500" ca="1" si="2064">IF(OR(AV500="RIP",AV500="***"),"***",IF((AW499-AW498)&gt;0,"RIP","ALIVE"))</f>
        <v>***</v>
      </c>
    </row>
    <row r="503" spans="2:49">
      <c r="B503">
        <v>96</v>
      </c>
      <c r="C503" t="s">
        <v>396</v>
      </c>
      <c r="D503" s="75">
        <f ca="1">COUNTIF(D509:AW509,"ALIVE")</f>
        <v>0</v>
      </c>
    </row>
    <row r="504" spans="2:49">
      <c r="C504" s="75" t="s">
        <v>349</v>
      </c>
      <c r="D504" s="273">
        <v>96</v>
      </c>
      <c r="E504" s="201">
        <f>D504+1</f>
        <v>97</v>
      </c>
      <c r="F504" s="201">
        <f t="shared" ref="F504:H504" si="2065">E504+1</f>
        <v>98</v>
      </c>
      <c r="G504" s="201">
        <f t="shared" si="2065"/>
        <v>99</v>
      </c>
      <c r="H504" s="201">
        <f t="shared" si="2065"/>
        <v>100</v>
      </c>
    </row>
    <row r="505" spans="2:49">
      <c r="D505" s="274">
        <v>0.27906199999999998</v>
      </c>
      <c r="E505" s="274">
        <v>0.29976399999999997</v>
      </c>
      <c r="F505" s="274">
        <v>0.32073099999999999</v>
      </c>
      <c r="G505" s="274">
        <v>0.34179900000000002</v>
      </c>
      <c r="H505" s="274">
        <v>1</v>
      </c>
    </row>
    <row r="506" spans="2:49">
      <c r="C506" t="s">
        <v>397</v>
      </c>
      <c r="D506" s="36">
        <f>D505*100</f>
        <v>27.906199999999998</v>
      </c>
      <c r="E506" s="36">
        <f t="shared" ref="E506:H506" si="2066">E505*100</f>
        <v>29.976399999999998</v>
      </c>
      <c r="F506" s="36">
        <f t="shared" si="2066"/>
        <v>32.073099999999997</v>
      </c>
      <c r="G506" s="36">
        <f t="shared" si="2066"/>
        <v>34.179900000000004</v>
      </c>
      <c r="H506" s="36">
        <f t="shared" si="2066"/>
        <v>100</v>
      </c>
    </row>
    <row r="507" spans="2:49">
      <c r="D507" s="36">
        <f>100-D506</f>
        <v>72.093800000000002</v>
      </c>
      <c r="E507" s="36">
        <f t="shared" ref="E507:H507" si="2067">100-E506</f>
        <v>70.023600000000002</v>
      </c>
      <c r="F507" s="36">
        <f t="shared" si="2067"/>
        <v>67.926900000000003</v>
      </c>
      <c r="G507" s="36">
        <f t="shared" si="2067"/>
        <v>65.820099999999996</v>
      </c>
      <c r="H507" s="36">
        <f t="shared" si="2067"/>
        <v>0</v>
      </c>
    </row>
    <row r="508" spans="2:49">
      <c r="C508" s="275" t="s">
        <v>398</v>
      </c>
      <c r="D508" s="276">
        <f ca="1">RAND()*100</f>
        <v>96.534900381539245</v>
      </c>
      <c r="E508" s="276">
        <f t="shared" ref="E508:H508" ca="1" si="2068">RAND()*100</f>
        <v>43.825407459106536</v>
      </c>
      <c r="F508" s="276">
        <f t="shared" ca="1" si="2068"/>
        <v>91.734225638070114</v>
      </c>
      <c r="G508" s="276">
        <f t="shared" ca="1" si="2068"/>
        <v>7.6470049593676208</v>
      </c>
      <c r="H508" s="276">
        <f t="shared" ca="1" si="2068"/>
        <v>24.370314628850508</v>
      </c>
    </row>
    <row r="509" spans="2:49">
      <c r="D509" t="str">
        <f ca="1">IF(OR(C509="RIP",C509="***"),"***",IF((D508-D507)&gt;0,"RIP","ALIVE"))</f>
        <v>RIP</v>
      </c>
      <c r="E509" t="str">
        <f t="shared" ref="E509" ca="1" si="2069">IF(OR(D509="RIP",D509="***"),"***",IF((E508-E507)&gt;0,"RIP","ALIVE"))</f>
        <v>***</v>
      </c>
      <c r="F509" t="str">
        <f t="shared" ref="F509" ca="1" si="2070">IF(OR(E509="RIP",E509="***"),"***",IF((F508-F507)&gt;0,"RIP","ALIVE"))</f>
        <v>***</v>
      </c>
      <c r="G509" t="str">
        <f t="shared" ref="G509" ca="1" si="2071">IF(OR(F509="RIP",F509="***"),"***",IF((G508-G507)&gt;0,"RIP","ALIVE"))</f>
        <v>***</v>
      </c>
      <c r="H509" t="str">
        <f t="shared" ref="H509" ca="1" si="2072">IF(OR(G509="RIP",G509="***"),"***",IF((H508-H507)&gt;0,"RIP","ALIVE"))</f>
        <v>***</v>
      </c>
      <c r="I509" t="str">
        <f t="shared" ref="I509" ca="1" si="2073">IF(OR(H509="RIP",H509="***"),"***",IF((I508-I507)&gt;0,"RIP","ALIVE"))</f>
        <v>***</v>
      </c>
      <c r="J509" t="str">
        <f t="shared" ref="J509" ca="1" si="2074">IF(OR(I509="RIP",I509="***"),"***",IF((J508-J507)&gt;0,"RIP","ALIVE"))</f>
        <v>***</v>
      </c>
      <c r="K509" t="str">
        <f t="shared" ref="K509" ca="1" si="2075">IF(OR(J509="RIP",J509="***"),"***",IF((K508-K507)&gt;0,"RIP","ALIVE"))</f>
        <v>***</v>
      </c>
      <c r="L509" t="str">
        <f t="shared" ref="L509" ca="1" si="2076">IF(OR(K509="RIP",K509="***"),"***",IF((L508-L507)&gt;0,"RIP","ALIVE"))</f>
        <v>***</v>
      </c>
      <c r="M509" t="str">
        <f t="shared" ref="M509" ca="1" si="2077">IF(OR(L509="RIP",L509="***"),"***",IF((M508-M507)&gt;0,"RIP","ALIVE"))</f>
        <v>***</v>
      </c>
      <c r="N509" t="str">
        <f t="shared" ref="N509" ca="1" si="2078">IF(OR(M509="RIP",M509="***"),"***",IF((N508-N507)&gt;0,"RIP","ALIVE"))</f>
        <v>***</v>
      </c>
      <c r="O509" t="str">
        <f t="shared" ref="O509" ca="1" si="2079">IF(OR(N509="RIP",N509="***"),"***",IF((O508-O507)&gt;0,"RIP","ALIVE"))</f>
        <v>***</v>
      </c>
      <c r="P509" t="str">
        <f t="shared" ref="P509" ca="1" si="2080">IF(OR(O509="RIP",O509="***"),"***",IF((P508-P507)&gt;0,"RIP","ALIVE"))</f>
        <v>***</v>
      </c>
      <c r="Q509" t="str">
        <f t="shared" ref="Q509" ca="1" si="2081">IF(OR(P509="RIP",P509="***"),"***",IF((Q508-Q507)&gt;0,"RIP","ALIVE"))</f>
        <v>***</v>
      </c>
      <c r="R509" t="str">
        <f t="shared" ref="R509" ca="1" si="2082">IF(OR(Q509="RIP",Q509="***"),"***",IF((R508-R507)&gt;0,"RIP","ALIVE"))</f>
        <v>***</v>
      </c>
      <c r="S509" t="str">
        <f t="shared" ref="S509" ca="1" si="2083">IF(OR(R509="RIP",R509="***"),"***",IF((S508-S507)&gt;0,"RIP","ALIVE"))</f>
        <v>***</v>
      </c>
      <c r="T509" t="str">
        <f t="shared" ref="T509" ca="1" si="2084">IF(OR(S509="RIP",S509="***"),"***",IF((T508-T507)&gt;0,"RIP","ALIVE"))</f>
        <v>***</v>
      </c>
      <c r="U509" t="str">
        <f t="shared" ref="U509" ca="1" si="2085">IF(OR(T509="RIP",T509="***"),"***",IF((U508-U507)&gt;0,"RIP","ALIVE"))</f>
        <v>***</v>
      </c>
      <c r="V509" t="str">
        <f t="shared" ref="V509" ca="1" si="2086">IF(OR(U509="RIP",U509="***"),"***",IF((V508-V507)&gt;0,"RIP","ALIVE"))</f>
        <v>***</v>
      </c>
      <c r="W509" t="str">
        <f t="shared" ref="W509" ca="1" si="2087">IF(OR(V509="RIP",V509="***"),"***",IF((W508-W507)&gt;0,"RIP","ALIVE"))</f>
        <v>***</v>
      </c>
      <c r="X509" t="str">
        <f t="shared" ref="X509" ca="1" si="2088">IF(OR(W509="RIP",W509="***"),"***",IF((X508-X507)&gt;0,"RIP","ALIVE"))</f>
        <v>***</v>
      </c>
      <c r="Y509" t="str">
        <f t="shared" ref="Y509" ca="1" si="2089">IF(OR(X509="RIP",X509="***"),"***",IF((Y508-Y507)&gt;0,"RIP","ALIVE"))</f>
        <v>***</v>
      </c>
      <c r="Z509" t="str">
        <f t="shared" ref="Z509" ca="1" si="2090">IF(OR(Y509="RIP",Y509="***"),"***",IF((Z508-Z507)&gt;0,"RIP","ALIVE"))</f>
        <v>***</v>
      </c>
      <c r="AA509" t="str">
        <f t="shared" ref="AA509" ca="1" si="2091">IF(OR(Z509="RIP",Z509="***"),"***",IF((AA508-AA507)&gt;0,"RIP","ALIVE"))</f>
        <v>***</v>
      </c>
      <c r="AB509" t="str">
        <f t="shared" ref="AB509" ca="1" si="2092">IF(OR(AA509="RIP",AA509="***"),"***",IF((AB508-AB507)&gt;0,"RIP","ALIVE"))</f>
        <v>***</v>
      </c>
      <c r="AC509" t="str">
        <f t="shared" ref="AC509" ca="1" si="2093">IF(OR(AB509="RIP",AB509="***"),"***",IF((AC508-AC507)&gt;0,"RIP","ALIVE"))</f>
        <v>***</v>
      </c>
      <c r="AD509" t="str">
        <f t="shared" ref="AD509" ca="1" si="2094">IF(OR(AC509="RIP",AC509="***"),"***",IF((AD508-AD507)&gt;0,"RIP","ALIVE"))</f>
        <v>***</v>
      </c>
      <c r="AE509" t="str">
        <f t="shared" ref="AE509" ca="1" si="2095">IF(OR(AD509="RIP",AD509="***"),"***",IF((AE508-AE507)&gt;0,"RIP","ALIVE"))</f>
        <v>***</v>
      </c>
      <c r="AF509" t="str">
        <f t="shared" ref="AF509" ca="1" si="2096">IF(OR(AE509="RIP",AE509="***"),"***",IF((AF508-AF507)&gt;0,"RIP","ALIVE"))</f>
        <v>***</v>
      </c>
      <c r="AG509" t="str">
        <f t="shared" ref="AG509" ca="1" si="2097">IF(OR(AF509="RIP",AF509="***"),"***",IF((AG508-AG507)&gt;0,"RIP","ALIVE"))</f>
        <v>***</v>
      </c>
      <c r="AH509" t="str">
        <f t="shared" ref="AH509" ca="1" si="2098">IF(OR(AG509="RIP",AG509="***"),"***",IF((AH508-AH507)&gt;0,"RIP","ALIVE"))</f>
        <v>***</v>
      </c>
      <c r="AI509" t="str">
        <f t="shared" ref="AI509" ca="1" si="2099">IF(OR(AH509="RIP",AH509="***"),"***",IF((AI508-AI507)&gt;0,"RIP","ALIVE"))</f>
        <v>***</v>
      </c>
      <c r="AJ509" t="str">
        <f t="shared" ref="AJ509" ca="1" si="2100">IF(OR(AI509="RIP",AI509="***"),"***",IF((AJ508-AJ507)&gt;0,"RIP","ALIVE"))</f>
        <v>***</v>
      </c>
      <c r="AK509" t="str">
        <f t="shared" ref="AK509" ca="1" si="2101">IF(OR(AJ509="RIP",AJ509="***"),"***",IF((AK508-AK507)&gt;0,"RIP","ALIVE"))</f>
        <v>***</v>
      </c>
      <c r="AL509" t="str">
        <f t="shared" ref="AL509" ca="1" si="2102">IF(OR(AK509="RIP",AK509="***"),"***",IF((AL508-AL507)&gt;0,"RIP","ALIVE"))</f>
        <v>***</v>
      </c>
      <c r="AM509" t="str">
        <f t="shared" ref="AM509" ca="1" si="2103">IF(OR(AL509="RIP",AL509="***"),"***",IF((AM508-AM507)&gt;0,"RIP","ALIVE"))</f>
        <v>***</v>
      </c>
      <c r="AN509" t="str">
        <f t="shared" ref="AN509" ca="1" si="2104">IF(OR(AM509="RIP",AM509="***"),"***",IF((AN508-AN507)&gt;0,"RIP","ALIVE"))</f>
        <v>***</v>
      </c>
      <c r="AO509" t="str">
        <f t="shared" ref="AO509" ca="1" si="2105">IF(OR(AN509="RIP",AN509="***"),"***",IF((AO508-AO507)&gt;0,"RIP","ALIVE"))</f>
        <v>***</v>
      </c>
      <c r="AP509" t="str">
        <f t="shared" ref="AP509" ca="1" si="2106">IF(OR(AO509="RIP",AO509="***"),"***",IF((AP508-AP507)&gt;0,"RIP","ALIVE"))</f>
        <v>***</v>
      </c>
      <c r="AQ509" t="str">
        <f t="shared" ref="AQ509" ca="1" si="2107">IF(OR(AP509="RIP",AP509="***"),"***",IF((AQ508-AQ507)&gt;0,"RIP","ALIVE"))</f>
        <v>***</v>
      </c>
      <c r="AR509" t="str">
        <f t="shared" ref="AR509" ca="1" si="2108">IF(OR(AQ509="RIP",AQ509="***"),"***",IF((AR508-AR507)&gt;0,"RIP","ALIVE"))</f>
        <v>***</v>
      </c>
      <c r="AS509" t="str">
        <f t="shared" ref="AS509" ca="1" si="2109">IF(OR(AR509="RIP",AR509="***"),"***",IF((AS508-AS507)&gt;0,"RIP","ALIVE"))</f>
        <v>***</v>
      </c>
      <c r="AT509" t="str">
        <f t="shared" ref="AT509" ca="1" si="2110">IF(OR(AS509="RIP",AS509="***"),"***",IF((AT508-AT507)&gt;0,"RIP","ALIVE"))</f>
        <v>***</v>
      </c>
      <c r="AU509" t="str">
        <f t="shared" ref="AU509" ca="1" si="2111">IF(OR(AT509="RIP",AT509="***"),"***",IF((AU508-AU507)&gt;0,"RIP","ALIVE"))</f>
        <v>***</v>
      </c>
      <c r="AV509" t="str">
        <f t="shared" ref="AV509" ca="1" si="2112">IF(OR(AU509="RIP",AU509="***"),"***",IF((AV508-AV507)&gt;0,"RIP","ALIVE"))</f>
        <v>***</v>
      </c>
      <c r="AW509" t="str">
        <f t="shared" ref="AW509" ca="1" si="2113">IF(OR(AV509="RIP",AV509="***"),"***",IF((AW508-AW507)&gt;0,"RIP","ALIVE"))</f>
        <v>***</v>
      </c>
    </row>
    <row r="512" spans="2:49">
      <c r="B512">
        <v>97</v>
      </c>
      <c r="C512" t="s">
        <v>396</v>
      </c>
      <c r="D512" s="75">
        <f ca="1">COUNTIF(D518:AW518,"ALIVE")</f>
        <v>3</v>
      </c>
    </row>
    <row r="513" spans="2:49">
      <c r="C513" s="75" t="s">
        <v>349</v>
      </c>
      <c r="D513" s="273">
        <v>97</v>
      </c>
      <c r="E513" s="201">
        <f>D513+1</f>
        <v>98</v>
      </c>
      <c r="F513" s="201">
        <f t="shared" ref="F513:G513" si="2114">E513+1</f>
        <v>99</v>
      </c>
      <c r="G513" s="201">
        <f t="shared" si="2114"/>
        <v>100</v>
      </c>
    </row>
    <row r="514" spans="2:49">
      <c r="D514" s="274">
        <v>0.29976399999999997</v>
      </c>
      <c r="E514" s="274">
        <v>0.32073099999999999</v>
      </c>
      <c r="F514" s="274">
        <v>0.34179900000000002</v>
      </c>
      <c r="G514" s="274">
        <v>1</v>
      </c>
    </row>
    <row r="515" spans="2:49">
      <c r="C515" t="s">
        <v>397</v>
      </c>
      <c r="D515" s="36">
        <f>D514*100</f>
        <v>29.976399999999998</v>
      </c>
      <c r="E515" s="36">
        <f t="shared" ref="E515:G515" si="2115">E514*100</f>
        <v>32.073099999999997</v>
      </c>
      <c r="F515" s="36">
        <f t="shared" si="2115"/>
        <v>34.179900000000004</v>
      </c>
      <c r="G515" s="36">
        <f t="shared" si="2115"/>
        <v>100</v>
      </c>
    </row>
    <row r="516" spans="2:49">
      <c r="D516" s="36">
        <f>100-D515</f>
        <v>70.023600000000002</v>
      </c>
      <c r="E516" s="36">
        <f t="shared" ref="E516:G516" si="2116">100-E515</f>
        <v>67.926900000000003</v>
      </c>
      <c r="F516" s="36">
        <f t="shared" si="2116"/>
        <v>65.820099999999996</v>
      </c>
      <c r="G516" s="36">
        <f t="shared" si="2116"/>
        <v>0</v>
      </c>
    </row>
    <row r="517" spans="2:49">
      <c r="C517" s="275" t="s">
        <v>398</v>
      </c>
      <c r="D517" s="276">
        <f ca="1">RAND()*100</f>
        <v>37.030363473024551</v>
      </c>
      <c r="E517" s="276">
        <f t="shared" ref="E517:G517" ca="1" si="2117">RAND()*100</f>
        <v>28.515180413041996</v>
      </c>
      <c r="F517" s="276">
        <f t="shared" ca="1" si="2117"/>
        <v>34.46242741198752</v>
      </c>
      <c r="G517" s="276">
        <f t="shared" ca="1" si="2117"/>
        <v>13.456440995164343</v>
      </c>
    </row>
    <row r="518" spans="2:49">
      <c r="D518" t="str">
        <f ca="1">IF(OR(C518="RIP",C518="***"),"***",IF((D517-D516)&gt;0,"RIP","ALIVE"))</f>
        <v>ALIVE</v>
      </c>
      <c r="E518" t="str">
        <f t="shared" ref="E518" ca="1" si="2118">IF(OR(D518="RIP",D518="***"),"***",IF((E517-E516)&gt;0,"RIP","ALIVE"))</f>
        <v>ALIVE</v>
      </c>
      <c r="F518" t="str">
        <f t="shared" ref="F518" ca="1" si="2119">IF(OR(E518="RIP",E518="***"),"***",IF((F517-F516)&gt;0,"RIP","ALIVE"))</f>
        <v>ALIVE</v>
      </c>
      <c r="G518" t="str">
        <f t="shared" ref="G518" ca="1" si="2120">IF(OR(F518="RIP",F518="***"),"***",IF((G517-G516)&gt;0,"RIP","ALIVE"))</f>
        <v>RIP</v>
      </c>
      <c r="H518" t="str">
        <f t="shared" ref="H518" ca="1" si="2121">IF(OR(G518="RIP",G518="***"),"***",IF((H517-H516)&gt;0,"RIP","ALIVE"))</f>
        <v>***</v>
      </c>
      <c r="I518" t="str">
        <f t="shared" ref="I518" ca="1" si="2122">IF(OR(H518="RIP",H518="***"),"***",IF((I517-I516)&gt;0,"RIP","ALIVE"))</f>
        <v>***</v>
      </c>
      <c r="J518" t="str">
        <f t="shared" ref="J518" ca="1" si="2123">IF(OR(I518="RIP",I518="***"),"***",IF((J517-J516)&gt;0,"RIP","ALIVE"))</f>
        <v>***</v>
      </c>
      <c r="K518" t="str">
        <f t="shared" ref="K518" ca="1" si="2124">IF(OR(J518="RIP",J518="***"),"***",IF((K517-K516)&gt;0,"RIP","ALIVE"))</f>
        <v>***</v>
      </c>
      <c r="L518" t="str">
        <f t="shared" ref="L518" ca="1" si="2125">IF(OR(K518="RIP",K518="***"),"***",IF((L517-L516)&gt;0,"RIP","ALIVE"))</f>
        <v>***</v>
      </c>
      <c r="M518" t="str">
        <f t="shared" ref="M518" ca="1" si="2126">IF(OR(L518="RIP",L518="***"),"***",IF((M517-M516)&gt;0,"RIP","ALIVE"))</f>
        <v>***</v>
      </c>
      <c r="N518" t="str">
        <f t="shared" ref="N518" ca="1" si="2127">IF(OR(M518="RIP",M518="***"),"***",IF((N517-N516)&gt;0,"RIP","ALIVE"))</f>
        <v>***</v>
      </c>
      <c r="O518" t="str">
        <f t="shared" ref="O518" ca="1" si="2128">IF(OR(N518="RIP",N518="***"),"***",IF((O517-O516)&gt;0,"RIP","ALIVE"))</f>
        <v>***</v>
      </c>
      <c r="P518" t="str">
        <f t="shared" ref="P518" ca="1" si="2129">IF(OR(O518="RIP",O518="***"),"***",IF((P517-P516)&gt;0,"RIP","ALIVE"))</f>
        <v>***</v>
      </c>
      <c r="Q518" t="str">
        <f t="shared" ref="Q518" ca="1" si="2130">IF(OR(P518="RIP",P518="***"),"***",IF((Q517-Q516)&gt;0,"RIP","ALIVE"))</f>
        <v>***</v>
      </c>
      <c r="R518" t="str">
        <f t="shared" ref="R518" ca="1" si="2131">IF(OR(Q518="RIP",Q518="***"),"***",IF((R517-R516)&gt;0,"RIP","ALIVE"))</f>
        <v>***</v>
      </c>
      <c r="S518" t="str">
        <f t="shared" ref="S518" ca="1" si="2132">IF(OR(R518="RIP",R518="***"),"***",IF((S517-S516)&gt;0,"RIP","ALIVE"))</f>
        <v>***</v>
      </c>
      <c r="T518" t="str">
        <f t="shared" ref="T518" ca="1" si="2133">IF(OR(S518="RIP",S518="***"),"***",IF((T517-T516)&gt;0,"RIP","ALIVE"))</f>
        <v>***</v>
      </c>
      <c r="U518" t="str">
        <f t="shared" ref="U518" ca="1" si="2134">IF(OR(T518="RIP",T518="***"),"***",IF((U517-U516)&gt;0,"RIP","ALIVE"))</f>
        <v>***</v>
      </c>
      <c r="V518" t="str">
        <f t="shared" ref="V518" ca="1" si="2135">IF(OR(U518="RIP",U518="***"),"***",IF((V517-V516)&gt;0,"RIP","ALIVE"))</f>
        <v>***</v>
      </c>
      <c r="W518" t="str">
        <f t="shared" ref="W518" ca="1" si="2136">IF(OR(V518="RIP",V518="***"),"***",IF((W517-W516)&gt;0,"RIP","ALIVE"))</f>
        <v>***</v>
      </c>
      <c r="X518" t="str">
        <f t="shared" ref="X518" ca="1" si="2137">IF(OR(W518="RIP",W518="***"),"***",IF((X517-X516)&gt;0,"RIP","ALIVE"))</f>
        <v>***</v>
      </c>
      <c r="Y518" t="str">
        <f t="shared" ref="Y518" ca="1" si="2138">IF(OR(X518="RIP",X518="***"),"***",IF((Y517-Y516)&gt;0,"RIP","ALIVE"))</f>
        <v>***</v>
      </c>
      <c r="Z518" t="str">
        <f t="shared" ref="Z518" ca="1" si="2139">IF(OR(Y518="RIP",Y518="***"),"***",IF((Z517-Z516)&gt;0,"RIP","ALIVE"))</f>
        <v>***</v>
      </c>
      <c r="AA518" t="str">
        <f t="shared" ref="AA518" ca="1" si="2140">IF(OR(Z518="RIP",Z518="***"),"***",IF((AA517-AA516)&gt;0,"RIP","ALIVE"))</f>
        <v>***</v>
      </c>
      <c r="AB518" t="str">
        <f t="shared" ref="AB518" ca="1" si="2141">IF(OR(AA518="RIP",AA518="***"),"***",IF((AB517-AB516)&gt;0,"RIP","ALIVE"))</f>
        <v>***</v>
      </c>
      <c r="AC518" t="str">
        <f t="shared" ref="AC518" ca="1" si="2142">IF(OR(AB518="RIP",AB518="***"),"***",IF((AC517-AC516)&gt;0,"RIP","ALIVE"))</f>
        <v>***</v>
      </c>
      <c r="AD518" t="str">
        <f t="shared" ref="AD518" ca="1" si="2143">IF(OR(AC518="RIP",AC518="***"),"***",IF((AD517-AD516)&gt;0,"RIP","ALIVE"))</f>
        <v>***</v>
      </c>
      <c r="AE518" t="str">
        <f t="shared" ref="AE518" ca="1" si="2144">IF(OR(AD518="RIP",AD518="***"),"***",IF((AE517-AE516)&gt;0,"RIP","ALIVE"))</f>
        <v>***</v>
      </c>
      <c r="AF518" t="str">
        <f t="shared" ref="AF518" ca="1" si="2145">IF(OR(AE518="RIP",AE518="***"),"***",IF((AF517-AF516)&gt;0,"RIP","ALIVE"))</f>
        <v>***</v>
      </c>
      <c r="AG518" t="str">
        <f t="shared" ref="AG518" ca="1" si="2146">IF(OR(AF518="RIP",AF518="***"),"***",IF((AG517-AG516)&gt;0,"RIP","ALIVE"))</f>
        <v>***</v>
      </c>
      <c r="AH518" t="str">
        <f t="shared" ref="AH518" ca="1" si="2147">IF(OR(AG518="RIP",AG518="***"),"***",IF((AH517-AH516)&gt;0,"RIP","ALIVE"))</f>
        <v>***</v>
      </c>
      <c r="AI518" t="str">
        <f t="shared" ref="AI518" ca="1" si="2148">IF(OR(AH518="RIP",AH518="***"),"***",IF((AI517-AI516)&gt;0,"RIP","ALIVE"))</f>
        <v>***</v>
      </c>
      <c r="AJ518" t="str">
        <f t="shared" ref="AJ518" ca="1" si="2149">IF(OR(AI518="RIP",AI518="***"),"***",IF((AJ517-AJ516)&gt;0,"RIP","ALIVE"))</f>
        <v>***</v>
      </c>
      <c r="AK518" t="str">
        <f t="shared" ref="AK518" ca="1" si="2150">IF(OR(AJ518="RIP",AJ518="***"),"***",IF((AK517-AK516)&gt;0,"RIP","ALIVE"))</f>
        <v>***</v>
      </c>
      <c r="AL518" t="str">
        <f t="shared" ref="AL518" ca="1" si="2151">IF(OR(AK518="RIP",AK518="***"),"***",IF((AL517-AL516)&gt;0,"RIP","ALIVE"))</f>
        <v>***</v>
      </c>
      <c r="AM518" t="str">
        <f t="shared" ref="AM518" ca="1" si="2152">IF(OR(AL518="RIP",AL518="***"),"***",IF((AM517-AM516)&gt;0,"RIP","ALIVE"))</f>
        <v>***</v>
      </c>
      <c r="AN518" t="str">
        <f t="shared" ref="AN518" ca="1" si="2153">IF(OR(AM518="RIP",AM518="***"),"***",IF((AN517-AN516)&gt;0,"RIP","ALIVE"))</f>
        <v>***</v>
      </c>
      <c r="AO518" t="str">
        <f t="shared" ref="AO518" ca="1" si="2154">IF(OR(AN518="RIP",AN518="***"),"***",IF((AO517-AO516)&gt;0,"RIP","ALIVE"))</f>
        <v>***</v>
      </c>
      <c r="AP518" t="str">
        <f t="shared" ref="AP518" ca="1" si="2155">IF(OR(AO518="RIP",AO518="***"),"***",IF((AP517-AP516)&gt;0,"RIP","ALIVE"))</f>
        <v>***</v>
      </c>
      <c r="AQ518" t="str">
        <f t="shared" ref="AQ518" ca="1" si="2156">IF(OR(AP518="RIP",AP518="***"),"***",IF((AQ517-AQ516)&gt;0,"RIP","ALIVE"))</f>
        <v>***</v>
      </c>
      <c r="AR518" t="str">
        <f t="shared" ref="AR518" ca="1" si="2157">IF(OR(AQ518="RIP",AQ518="***"),"***",IF((AR517-AR516)&gt;0,"RIP","ALIVE"))</f>
        <v>***</v>
      </c>
      <c r="AS518" t="str">
        <f t="shared" ref="AS518" ca="1" si="2158">IF(OR(AR518="RIP",AR518="***"),"***",IF((AS517-AS516)&gt;0,"RIP","ALIVE"))</f>
        <v>***</v>
      </c>
      <c r="AT518" t="str">
        <f t="shared" ref="AT518" ca="1" si="2159">IF(OR(AS518="RIP",AS518="***"),"***",IF((AT517-AT516)&gt;0,"RIP","ALIVE"))</f>
        <v>***</v>
      </c>
      <c r="AU518" t="str">
        <f t="shared" ref="AU518" ca="1" si="2160">IF(OR(AT518="RIP",AT518="***"),"***",IF((AU517-AU516)&gt;0,"RIP","ALIVE"))</f>
        <v>***</v>
      </c>
      <c r="AV518" t="str">
        <f t="shared" ref="AV518" ca="1" si="2161">IF(OR(AU518="RIP",AU518="***"),"***",IF((AV517-AV516)&gt;0,"RIP","ALIVE"))</f>
        <v>***</v>
      </c>
      <c r="AW518" t="str">
        <f t="shared" ref="AW518" ca="1" si="2162">IF(OR(AV518="RIP",AV518="***"),"***",IF((AW517-AW516)&gt;0,"RIP","ALIVE"))</f>
        <v>***</v>
      </c>
    </row>
    <row r="521" spans="2:49">
      <c r="B521">
        <v>98</v>
      </c>
      <c r="C521" t="s">
        <v>396</v>
      </c>
      <c r="D521" s="75">
        <f ca="1">COUNTIF(D527:AW527,"ALIVE")</f>
        <v>2</v>
      </c>
    </row>
    <row r="522" spans="2:49">
      <c r="C522" s="75" t="s">
        <v>349</v>
      </c>
      <c r="D522" s="273">
        <v>98</v>
      </c>
      <c r="E522" s="201">
        <f>D522+1</f>
        <v>99</v>
      </c>
      <c r="F522" s="201">
        <f t="shared" ref="F522" si="2163">E522+1</f>
        <v>100</v>
      </c>
    </row>
    <row r="523" spans="2:49">
      <c r="D523" s="274">
        <v>0.32073099999999999</v>
      </c>
      <c r="E523" s="274">
        <v>0.34179900000000002</v>
      </c>
      <c r="F523" s="274">
        <v>1</v>
      </c>
    </row>
    <row r="524" spans="2:49">
      <c r="C524" t="s">
        <v>397</v>
      </c>
      <c r="D524" s="36">
        <f>D523*100</f>
        <v>32.073099999999997</v>
      </c>
      <c r="E524" s="36">
        <f t="shared" ref="E524:F524" si="2164">E523*100</f>
        <v>34.179900000000004</v>
      </c>
      <c r="F524" s="36">
        <f t="shared" si="2164"/>
        <v>100</v>
      </c>
    </row>
    <row r="525" spans="2:49">
      <c r="D525" s="36">
        <f>100-D524</f>
        <v>67.926900000000003</v>
      </c>
      <c r="E525" s="36">
        <f t="shared" ref="E525:F525" si="2165">100-E524</f>
        <v>65.820099999999996</v>
      </c>
      <c r="F525" s="36">
        <f t="shared" si="2165"/>
        <v>0</v>
      </c>
    </row>
    <row r="526" spans="2:49">
      <c r="C526" s="275" t="s">
        <v>398</v>
      </c>
      <c r="D526" s="276">
        <f ca="1">RAND()*100</f>
        <v>7.1651430424292561</v>
      </c>
      <c r="E526" s="276">
        <f t="shared" ref="E526:F526" ca="1" si="2166">RAND()*100</f>
        <v>17.070931375765632</v>
      </c>
      <c r="F526" s="276">
        <f t="shared" ca="1" si="2166"/>
        <v>5.4752116654487093</v>
      </c>
    </row>
    <row r="527" spans="2:49">
      <c r="D527" t="str">
        <f ca="1">IF(OR(C527="RIP",C527="***"),"***",IF((D526-D525)&gt;0,"RIP","ALIVE"))</f>
        <v>ALIVE</v>
      </c>
      <c r="E527" t="str">
        <f t="shared" ref="E527" ca="1" si="2167">IF(OR(D527="RIP",D527="***"),"***",IF((E526-E525)&gt;0,"RIP","ALIVE"))</f>
        <v>ALIVE</v>
      </c>
      <c r="F527" t="str">
        <f t="shared" ref="F527" ca="1" si="2168">IF(OR(E527="RIP",E527="***"),"***",IF((F526-F525)&gt;0,"RIP","ALIVE"))</f>
        <v>RIP</v>
      </c>
      <c r="G527" t="str">
        <f t="shared" ref="G527" ca="1" si="2169">IF(OR(F527="RIP",F527="***"),"***",IF((G526-G525)&gt;0,"RIP","ALIVE"))</f>
        <v>***</v>
      </c>
      <c r="H527" t="str">
        <f t="shared" ref="H527" ca="1" si="2170">IF(OR(G527="RIP",G527="***"),"***",IF((H526-H525)&gt;0,"RIP","ALIVE"))</f>
        <v>***</v>
      </c>
      <c r="I527" t="str">
        <f t="shared" ref="I527" ca="1" si="2171">IF(OR(H527="RIP",H527="***"),"***",IF((I526-I525)&gt;0,"RIP","ALIVE"))</f>
        <v>***</v>
      </c>
      <c r="J527" t="str">
        <f t="shared" ref="J527" ca="1" si="2172">IF(OR(I527="RIP",I527="***"),"***",IF((J526-J525)&gt;0,"RIP","ALIVE"))</f>
        <v>***</v>
      </c>
      <c r="K527" t="str">
        <f t="shared" ref="K527" ca="1" si="2173">IF(OR(J527="RIP",J527="***"),"***",IF((K526-K525)&gt;0,"RIP","ALIVE"))</f>
        <v>***</v>
      </c>
      <c r="L527" t="str">
        <f t="shared" ref="L527" ca="1" si="2174">IF(OR(K527="RIP",K527="***"),"***",IF((L526-L525)&gt;0,"RIP","ALIVE"))</f>
        <v>***</v>
      </c>
      <c r="M527" t="str">
        <f t="shared" ref="M527" ca="1" si="2175">IF(OR(L527="RIP",L527="***"),"***",IF((M526-M525)&gt;0,"RIP","ALIVE"))</f>
        <v>***</v>
      </c>
      <c r="N527" t="str">
        <f t="shared" ref="N527" ca="1" si="2176">IF(OR(M527="RIP",M527="***"),"***",IF((N526-N525)&gt;0,"RIP","ALIVE"))</f>
        <v>***</v>
      </c>
      <c r="O527" t="str">
        <f t="shared" ref="O527" ca="1" si="2177">IF(OR(N527="RIP",N527="***"),"***",IF((O526-O525)&gt;0,"RIP","ALIVE"))</f>
        <v>***</v>
      </c>
      <c r="P527" t="str">
        <f t="shared" ref="P527" ca="1" si="2178">IF(OR(O527="RIP",O527="***"),"***",IF((P526-P525)&gt;0,"RIP","ALIVE"))</f>
        <v>***</v>
      </c>
      <c r="Q527" t="str">
        <f t="shared" ref="Q527" ca="1" si="2179">IF(OR(P527="RIP",P527="***"),"***",IF((Q526-Q525)&gt;0,"RIP","ALIVE"))</f>
        <v>***</v>
      </c>
      <c r="R527" t="str">
        <f t="shared" ref="R527" ca="1" si="2180">IF(OR(Q527="RIP",Q527="***"),"***",IF((R526-R525)&gt;0,"RIP","ALIVE"))</f>
        <v>***</v>
      </c>
      <c r="S527" t="str">
        <f t="shared" ref="S527" ca="1" si="2181">IF(OR(R527="RIP",R527="***"),"***",IF((S526-S525)&gt;0,"RIP","ALIVE"))</f>
        <v>***</v>
      </c>
      <c r="T527" t="str">
        <f t="shared" ref="T527" ca="1" si="2182">IF(OR(S527="RIP",S527="***"),"***",IF((T526-T525)&gt;0,"RIP","ALIVE"))</f>
        <v>***</v>
      </c>
      <c r="U527" t="str">
        <f t="shared" ref="U527" ca="1" si="2183">IF(OR(T527="RIP",T527="***"),"***",IF((U526-U525)&gt;0,"RIP","ALIVE"))</f>
        <v>***</v>
      </c>
      <c r="V527" t="str">
        <f t="shared" ref="V527" ca="1" si="2184">IF(OR(U527="RIP",U527="***"),"***",IF((V526-V525)&gt;0,"RIP","ALIVE"))</f>
        <v>***</v>
      </c>
      <c r="W527" t="str">
        <f t="shared" ref="W527" ca="1" si="2185">IF(OR(V527="RIP",V527="***"),"***",IF((W526-W525)&gt;0,"RIP","ALIVE"))</f>
        <v>***</v>
      </c>
      <c r="X527" t="str">
        <f t="shared" ref="X527" ca="1" si="2186">IF(OR(W527="RIP",W527="***"),"***",IF((X526-X525)&gt;0,"RIP","ALIVE"))</f>
        <v>***</v>
      </c>
      <c r="Y527" t="str">
        <f t="shared" ref="Y527" ca="1" si="2187">IF(OR(X527="RIP",X527="***"),"***",IF((Y526-Y525)&gt;0,"RIP","ALIVE"))</f>
        <v>***</v>
      </c>
      <c r="Z527" t="str">
        <f t="shared" ref="Z527" ca="1" si="2188">IF(OR(Y527="RIP",Y527="***"),"***",IF((Z526-Z525)&gt;0,"RIP","ALIVE"))</f>
        <v>***</v>
      </c>
      <c r="AA527" t="str">
        <f t="shared" ref="AA527" ca="1" si="2189">IF(OR(Z527="RIP",Z527="***"),"***",IF((AA526-AA525)&gt;0,"RIP","ALIVE"))</f>
        <v>***</v>
      </c>
      <c r="AB527" t="str">
        <f t="shared" ref="AB527" ca="1" si="2190">IF(OR(AA527="RIP",AA527="***"),"***",IF((AB526-AB525)&gt;0,"RIP","ALIVE"))</f>
        <v>***</v>
      </c>
      <c r="AC527" t="str">
        <f t="shared" ref="AC527" ca="1" si="2191">IF(OR(AB527="RIP",AB527="***"),"***",IF((AC526-AC525)&gt;0,"RIP","ALIVE"))</f>
        <v>***</v>
      </c>
      <c r="AD527" t="str">
        <f t="shared" ref="AD527" ca="1" si="2192">IF(OR(AC527="RIP",AC527="***"),"***",IF((AD526-AD525)&gt;0,"RIP","ALIVE"))</f>
        <v>***</v>
      </c>
      <c r="AE527" t="str">
        <f t="shared" ref="AE527" ca="1" si="2193">IF(OR(AD527="RIP",AD527="***"),"***",IF((AE526-AE525)&gt;0,"RIP","ALIVE"))</f>
        <v>***</v>
      </c>
      <c r="AF527" t="str">
        <f t="shared" ref="AF527" ca="1" si="2194">IF(OR(AE527="RIP",AE527="***"),"***",IF((AF526-AF525)&gt;0,"RIP","ALIVE"))</f>
        <v>***</v>
      </c>
      <c r="AG527" t="str">
        <f t="shared" ref="AG527" ca="1" si="2195">IF(OR(AF527="RIP",AF527="***"),"***",IF((AG526-AG525)&gt;0,"RIP","ALIVE"))</f>
        <v>***</v>
      </c>
      <c r="AH527" t="str">
        <f t="shared" ref="AH527" ca="1" si="2196">IF(OR(AG527="RIP",AG527="***"),"***",IF((AH526-AH525)&gt;0,"RIP","ALIVE"))</f>
        <v>***</v>
      </c>
      <c r="AI527" t="str">
        <f t="shared" ref="AI527" ca="1" si="2197">IF(OR(AH527="RIP",AH527="***"),"***",IF((AI526-AI525)&gt;0,"RIP","ALIVE"))</f>
        <v>***</v>
      </c>
      <c r="AJ527" t="str">
        <f t="shared" ref="AJ527" ca="1" si="2198">IF(OR(AI527="RIP",AI527="***"),"***",IF((AJ526-AJ525)&gt;0,"RIP","ALIVE"))</f>
        <v>***</v>
      </c>
      <c r="AK527" t="str">
        <f t="shared" ref="AK527" ca="1" si="2199">IF(OR(AJ527="RIP",AJ527="***"),"***",IF((AK526-AK525)&gt;0,"RIP","ALIVE"))</f>
        <v>***</v>
      </c>
      <c r="AL527" t="str">
        <f t="shared" ref="AL527" ca="1" si="2200">IF(OR(AK527="RIP",AK527="***"),"***",IF((AL526-AL525)&gt;0,"RIP","ALIVE"))</f>
        <v>***</v>
      </c>
      <c r="AM527" t="str">
        <f t="shared" ref="AM527" ca="1" si="2201">IF(OR(AL527="RIP",AL527="***"),"***",IF((AM526-AM525)&gt;0,"RIP","ALIVE"))</f>
        <v>***</v>
      </c>
      <c r="AN527" t="str">
        <f t="shared" ref="AN527" ca="1" si="2202">IF(OR(AM527="RIP",AM527="***"),"***",IF((AN526-AN525)&gt;0,"RIP","ALIVE"))</f>
        <v>***</v>
      </c>
      <c r="AO527" t="str">
        <f t="shared" ref="AO527" ca="1" si="2203">IF(OR(AN527="RIP",AN527="***"),"***",IF((AO526-AO525)&gt;0,"RIP","ALIVE"))</f>
        <v>***</v>
      </c>
      <c r="AP527" t="str">
        <f t="shared" ref="AP527" ca="1" si="2204">IF(OR(AO527="RIP",AO527="***"),"***",IF((AP526-AP525)&gt;0,"RIP","ALIVE"))</f>
        <v>***</v>
      </c>
      <c r="AQ527" t="str">
        <f t="shared" ref="AQ527" ca="1" si="2205">IF(OR(AP527="RIP",AP527="***"),"***",IF((AQ526-AQ525)&gt;0,"RIP","ALIVE"))</f>
        <v>***</v>
      </c>
      <c r="AR527" t="str">
        <f t="shared" ref="AR527" ca="1" si="2206">IF(OR(AQ527="RIP",AQ527="***"),"***",IF((AR526-AR525)&gt;0,"RIP","ALIVE"))</f>
        <v>***</v>
      </c>
      <c r="AS527" t="str">
        <f t="shared" ref="AS527" ca="1" si="2207">IF(OR(AR527="RIP",AR527="***"),"***",IF((AS526-AS525)&gt;0,"RIP","ALIVE"))</f>
        <v>***</v>
      </c>
      <c r="AT527" t="str">
        <f t="shared" ref="AT527" ca="1" si="2208">IF(OR(AS527="RIP",AS527="***"),"***",IF((AT526-AT525)&gt;0,"RIP","ALIVE"))</f>
        <v>***</v>
      </c>
      <c r="AU527" t="str">
        <f t="shared" ref="AU527" ca="1" si="2209">IF(OR(AT527="RIP",AT527="***"),"***",IF((AU526-AU525)&gt;0,"RIP","ALIVE"))</f>
        <v>***</v>
      </c>
      <c r="AV527" t="str">
        <f t="shared" ref="AV527" ca="1" si="2210">IF(OR(AU527="RIP",AU527="***"),"***",IF((AV526-AV525)&gt;0,"RIP","ALIVE"))</f>
        <v>***</v>
      </c>
      <c r="AW527" t="str">
        <f t="shared" ref="AW527" ca="1" si="2211">IF(OR(AV527="RIP",AV527="***"),"***",IF((AW526-AW525)&gt;0,"RIP","ALIVE"))</f>
        <v>***</v>
      </c>
    </row>
    <row r="530" spans="2:49">
      <c r="B530">
        <v>99</v>
      </c>
      <c r="C530" t="s">
        <v>396</v>
      </c>
      <c r="D530" s="75">
        <f ca="1">COUNTIF(D536:AW536,"ALIVE")</f>
        <v>1</v>
      </c>
    </row>
    <row r="531" spans="2:49">
      <c r="C531" s="75" t="s">
        <v>349</v>
      </c>
      <c r="D531" s="273">
        <v>99</v>
      </c>
      <c r="E531" s="201">
        <f>D531+1</f>
        <v>100</v>
      </c>
    </row>
    <row r="532" spans="2:49">
      <c r="D532" s="274">
        <v>0.34179900000000002</v>
      </c>
      <c r="E532" s="274">
        <v>1</v>
      </c>
    </row>
    <row r="533" spans="2:49">
      <c r="C533" t="s">
        <v>397</v>
      </c>
      <c r="D533" s="36">
        <f>D532*100</f>
        <v>34.179900000000004</v>
      </c>
      <c r="E533" s="36">
        <f t="shared" ref="E533" si="2212">E532*100</f>
        <v>100</v>
      </c>
    </row>
    <row r="534" spans="2:49">
      <c r="D534" s="36">
        <f>100-D533</f>
        <v>65.820099999999996</v>
      </c>
      <c r="E534" s="36">
        <f t="shared" ref="E534" si="2213">100-E533</f>
        <v>0</v>
      </c>
    </row>
    <row r="535" spans="2:49">
      <c r="C535" s="275" t="s">
        <v>398</v>
      </c>
      <c r="D535" s="276">
        <f ca="1">RAND()*100</f>
        <v>34.639217116380564</v>
      </c>
      <c r="E535" s="276">
        <f t="shared" ref="E535" ca="1" si="2214">RAND()*100</f>
        <v>52.968563800522183</v>
      </c>
    </row>
    <row r="536" spans="2:49">
      <c r="D536" t="str">
        <f ca="1">IF(OR(C536="RIP",C536="***"),"***",IF((D535-D534)&gt;0,"RIP","ALIVE"))</f>
        <v>ALIVE</v>
      </c>
      <c r="E536" t="str">
        <f t="shared" ref="E536" ca="1" si="2215">IF(OR(D536="RIP",D536="***"),"***",IF((E535-E534)&gt;0,"RIP","ALIVE"))</f>
        <v>RIP</v>
      </c>
      <c r="F536" t="str">
        <f t="shared" ref="F536" ca="1" si="2216">IF(OR(E536="RIP",E536="***"),"***",IF((F535-F534)&gt;0,"RIP","ALIVE"))</f>
        <v>***</v>
      </c>
      <c r="G536" t="str">
        <f t="shared" ref="G536" ca="1" si="2217">IF(OR(F536="RIP",F536="***"),"***",IF((G535-G534)&gt;0,"RIP","ALIVE"))</f>
        <v>***</v>
      </c>
      <c r="H536" t="str">
        <f t="shared" ref="H536" ca="1" si="2218">IF(OR(G536="RIP",G536="***"),"***",IF((H535-H534)&gt;0,"RIP","ALIVE"))</f>
        <v>***</v>
      </c>
      <c r="I536" t="str">
        <f t="shared" ref="I536" ca="1" si="2219">IF(OR(H536="RIP",H536="***"),"***",IF((I535-I534)&gt;0,"RIP","ALIVE"))</f>
        <v>***</v>
      </c>
      <c r="J536" t="str">
        <f t="shared" ref="J536" ca="1" si="2220">IF(OR(I536="RIP",I536="***"),"***",IF((J535-J534)&gt;0,"RIP","ALIVE"))</f>
        <v>***</v>
      </c>
      <c r="K536" t="str">
        <f t="shared" ref="K536" ca="1" si="2221">IF(OR(J536="RIP",J536="***"),"***",IF((K535-K534)&gt;0,"RIP","ALIVE"))</f>
        <v>***</v>
      </c>
      <c r="L536" t="str">
        <f t="shared" ref="L536" ca="1" si="2222">IF(OR(K536="RIP",K536="***"),"***",IF((L535-L534)&gt;0,"RIP","ALIVE"))</f>
        <v>***</v>
      </c>
      <c r="M536" t="str">
        <f t="shared" ref="M536" ca="1" si="2223">IF(OR(L536="RIP",L536="***"),"***",IF((M535-M534)&gt;0,"RIP","ALIVE"))</f>
        <v>***</v>
      </c>
      <c r="N536" t="str">
        <f t="shared" ref="N536" ca="1" si="2224">IF(OR(M536="RIP",M536="***"),"***",IF((N535-N534)&gt;0,"RIP","ALIVE"))</f>
        <v>***</v>
      </c>
      <c r="O536" t="str">
        <f t="shared" ref="O536" ca="1" si="2225">IF(OR(N536="RIP",N536="***"),"***",IF((O535-O534)&gt;0,"RIP","ALIVE"))</f>
        <v>***</v>
      </c>
      <c r="P536" t="str">
        <f t="shared" ref="P536" ca="1" si="2226">IF(OR(O536="RIP",O536="***"),"***",IF((P535-P534)&gt;0,"RIP","ALIVE"))</f>
        <v>***</v>
      </c>
      <c r="Q536" t="str">
        <f t="shared" ref="Q536" ca="1" si="2227">IF(OR(P536="RIP",P536="***"),"***",IF((Q535-Q534)&gt;0,"RIP","ALIVE"))</f>
        <v>***</v>
      </c>
      <c r="R536" t="str">
        <f t="shared" ref="R536" ca="1" si="2228">IF(OR(Q536="RIP",Q536="***"),"***",IF((R535-R534)&gt;0,"RIP","ALIVE"))</f>
        <v>***</v>
      </c>
      <c r="S536" t="str">
        <f t="shared" ref="S536" ca="1" si="2229">IF(OR(R536="RIP",R536="***"),"***",IF((S535-S534)&gt;0,"RIP","ALIVE"))</f>
        <v>***</v>
      </c>
      <c r="T536" t="str">
        <f t="shared" ref="T536" ca="1" si="2230">IF(OR(S536="RIP",S536="***"),"***",IF((T535-T534)&gt;0,"RIP","ALIVE"))</f>
        <v>***</v>
      </c>
      <c r="U536" t="str">
        <f t="shared" ref="U536" ca="1" si="2231">IF(OR(T536="RIP",T536="***"),"***",IF((U535-U534)&gt;0,"RIP","ALIVE"))</f>
        <v>***</v>
      </c>
      <c r="V536" t="str">
        <f t="shared" ref="V536" ca="1" si="2232">IF(OR(U536="RIP",U536="***"),"***",IF((V535-V534)&gt;0,"RIP","ALIVE"))</f>
        <v>***</v>
      </c>
      <c r="W536" t="str">
        <f t="shared" ref="W536" ca="1" si="2233">IF(OR(V536="RIP",V536="***"),"***",IF((W535-W534)&gt;0,"RIP","ALIVE"))</f>
        <v>***</v>
      </c>
      <c r="X536" t="str">
        <f t="shared" ref="X536" ca="1" si="2234">IF(OR(W536="RIP",W536="***"),"***",IF((X535-X534)&gt;0,"RIP","ALIVE"))</f>
        <v>***</v>
      </c>
      <c r="Y536" t="str">
        <f t="shared" ref="Y536" ca="1" si="2235">IF(OR(X536="RIP",X536="***"),"***",IF((Y535-Y534)&gt;0,"RIP","ALIVE"))</f>
        <v>***</v>
      </c>
      <c r="Z536" t="str">
        <f t="shared" ref="Z536" ca="1" si="2236">IF(OR(Y536="RIP",Y536="***"),"***",IF((Z535-Z534)&gt;0,"RIP","ALIVE"))</f>
        <v>***</v>
      </c>
      <c r="AA536" t="str">
        <f t="shared" ref="AA536" ca="1" si="2237">IF(OR(Z536="RIP",Z536="***"),"***",IF((AA535-AA534)&gt;0,"RIP","ALIVE"))</f>
        <v>***</v>
      </c>
      <c r="AB536" t="str">
        <f t="shared" ref="AB536" ca="1" si="2238">IF(OR(AA536="RIP",AA536="***"),"***",IF((AB535-AB534)&gt;0,"RIP","ALIVE"))</f>
        <v>***</v>
      </c>
      <c r="AC536" t="str">
        <f t="shared" ref="AC536" ca="1" si="2239">IF(OR(AB536="RIP",AB536="***"),"***",IF((AC535-AC534)&gt;0,"RIP","ALIVE"))</f>
        <v>***</v>
      </c>
      <c r="AD536" t="str">
        <f t="shared" ref="AD536" ca="1" si="2240">IF(OR(AC536="RIP",AC536="***"),"***",IF((AD535-AD534)&gt;0,"RIP","ALIVE"))</f>
        <v>***</v>
      </c>
      <c r="AE536" t="str">
        <f t="shared" ref="AE536" ca="1" si="2241">IF(OR(AD536="RIP",AD536="***"),"***",IF((AE535-AE534)&gt;0,"RIP","ALIVE"))</f>
        <v>***</v>
      </c>
      <c r="AF536" t="str">
        <f t="shared" ref="AF536" ca="1" si="2242">IF(OR(AE536="RIP",AE536="***"),"***",IF((AF535-AF534)&gt;0,"RIP","ALIVE"))</f>
        <v>***</v>
      </c>
      <c r="AG536" t="str">
        <f t="shared" ref="AG536" ca="1" si="2243">IF(OR(AF536="RIP",AF536="***"),"***",IF((AG535-AG534)&gt;0,"RIP","ALIVE"))</f>
        <v>***</v>
      </c>
      <c r="AH536" t="str">
        <f t="shared" ref="AH536" ca="1" si="2244">IF(OR(AG536="RIP",AG536="***"),"***",IF((AH535-AH534)&gt;0,"RIP","ALIVE"))</f>
        <v>***</v>
      </c>
      <c r="AI536" t="str">
        <f t="shared" ref="AI536" ca="1" si="2245">IF(OR(AH536="RIP",AH536="***"),"***",IF((AI535-AI534)&gt;0,"RIP","ALIVE"))</f>
        <v>***</v>
      </c>
      <c r="AJ536" t="str">
        <f t="shared" ref="AJ536" ca="1" si="2246">IF(OR(AI536="RIP",AI536="***"),"***",IF((AJ535-AJ534)&gt;0,"RIP","ALIVE"))</f>
        <v>***</v>
      </c>
      <c r="AK536" t="str">
        <f t="shared" ref="AK536" ca="1" si="2247">IF(OR(AJ536="RIP",AJ536="***"),"***",IF((AK535-AK534)&gt;0,"RIP","ALIVE"))</f>
        <v>***</v>
      </c>
      <c r="AL536" t="str">
        <f t="shared" ref="AL536" ca="1" si="2248">IF(OR(AK536="RIP",AK536="***"),"***",IF((AL535-AL534)&gt;0,"RIP","ALIVE"))</f>
        <v>***</v>
      </c>
      <c r="AM536" t="str">
        <f t="shared" ref="AM536" ca="1" si="2249">IF(OR(AL536="RIP",AL536="***"),"***",IF((AM535-AM534)&gt;0,"RIP","ALIVE"))</f>
        <v>***</v>
      </c>
      <c r="AN536" t="str">
        <f t="shared" ref="AN536" ca="1" si="2250">IF(OR(AM536="RIP",AM536="***"),"***",IF((AN535-AN534)&gt;0,"RIP","ALIVE"))</f>
        <v>***</v>
      </c>
      <c r="AO536" t="str">
        <f t="shared" ref="AO536" ca="1" si="2251">IF(OR(AN536="RIP",AN536="***"),"***",IF((AO535-AO534)&gt;0,"RIP","ALIVE"))</f>
        <v>***</v>
      </c>
      <c r="AP536" t="str">
        <f t="shared" ref="AP536" ca="1" si="2252">IF(OR(AO536="RIP",AO536="***"),"***",IF((AP535-AP534)&gt;0,"RIP","ALIVE"))</f>
        <v>***</v>
      </c>
      <c r="AQ536" t="str">
        <f t="shared" ref="AQ536" ca="1" si="2253">IF(OR(AP536="RIP",AP536="***"),"***",IF((AQ535-AQ534)&gt;0,"RIP","ALIVE"))</f>
        <v>***</v>
      </c>
      <c r="AR536" t="str">
        <f t="shared" ref="AR536" ca="1" si="2254">IF(OR(AQ536="RIP",AQ536="***"),"***",IF((AR535-AR534)&gt;0,"RIP","ALIVE"))</f>
        <v>***</v>
      </c>
      <c r="AS536" t="str">
        <f t="shared" ref="AS536" ca="1" si="2255">IF(OR(AR536="RIP",AR536="***"),"***",IF((AS535-AS534)&gt;0,"RIP","ALIVE"))</f>
        <v>***</v>
      </c>
      <c r="AT536" t="str">
        <f t="shared" ref="AT536" ca="1" si="2256">IF(OR(AS536="RIP",AS536="***"),"***",IF((AT535-AT534)&gt;0,"RIP","ALIVE"))</f>
        <v>***</v>
      </c>
      <c r="AU536" t="str">
        <f t="shared" ref="AU536" ca="1" si="2257">IF(OR(AT536="RIP",AT536="***"),"***",IF((AU535-AU534)&gt;0,"RIP","ALIVE"))</f>
        <v>***</v>
      </c>
      <c r="AV536" t="str">
        <f t="shared" ref="AV536" ca="1" si="2258">IF(OR(AU536="RIP",AU536="***"),"***",IF((AV535-AV534)&gt;0,"RIP","ALIVE"))</f>
        <v>***</v>
      </c>
      <c r="AW536" t="str">
        <f t="shared" ref="AW536" ca="1" si="2259">IF(OR(AV536="RIP",AV536="***"),"***",IF((AW535-AW534)&gt;0,"RIP","ALIVE"))</f>
        <v>***</v>
      </c>
    </row>
    <row r="539" spans="2:49">
      <c r="B539">
        <v>100</v>
      </c>
      <c r="C539" t="s">
        <v>396</v>
      </c>
      <c r="D539" s="75">
        <f ca="1">COUNTIF(D545:AW545,"ALIVE")</f>
        <v>0</v>
      </c>
    </row>
    <row r="540" spans="2:49">
      <c r="C540" s="75" t="s">
        <v>349</v>
      </c>
      <c r="D540" s="273">
        <v>100</v>
      </c>
    </row>
    <row r="541" spans="2:49">
      <c r="D541" s="274">
        <v>1</v>
      </c>
    </row>
    <row r="542" spans="2:49">
      <c r="C542" t="s">
        <v>397</v>
      </c>
      <c r="D542" s="36">
        <f>D541*100</f>
        <v>100</v>
      </c>
    </row>
    <row r="543" spans="2:49">
      <c r="D543" s="36">
        <f>100-D542</f>
        <v>0</v>
      </c>
    </row>
    <row r="544" spans="2:49">
      <c r="C544" s="275" t="s">
        <v>398</v>
      </c>
      <c r="D544" s="276">
        <f ca="1">RAND()*100</f>
        <v>39.080756810465346</v>
      </c>
    </row>
    <row r="545" spans="4:49">
      <c r="D545" t="str">
        <f ca="1">IF(OR(C545="RIP",C545="***"),"***",IF((D544-D543)&gt;0,"RIP","ALIVE"))</f>
        <v>RIP</v>
      </c>
      <c r="E545" t="str">
        <f t="shared" ref="E545" ca="1" si="2260">IF(OR(D545="RIP",D545="***"),"***",IF((E544-E543)&gt;0,"RIP","ALIVE"))</f>
        <v>***</v>
      </c>
      <c r="F545" t="str">
        <f t="shared" ref="F545" ca="1" si="2261">IF(OR(E545="RIP",E545="***"),"***",IF((F544-F543)&gt;0,"RIP","ALIVE"))</f>
        <v>***</v>
      </c>
      <c r="G545" t="str">
        <f t="shared" ref="G545" ca="1" si="2262">IF(OR(F545="RIP",F545="***"),"***",IF((G544-G543)&gt;0,"RIP","ALIVE"))</f>
        <v>***</v>
      </c>
      <c r="H545" t="str">
        <f t="shared" ref="H545" ca="1" si="2263">IF(OR(G545="RIP",G545="***"),"***",IF((H544-H543)&gt;0,"RIP","ALIVE"))</f>
        <v>***</v>
      </c>
      <c r="I545" t="str">
        <f t="shared" ref="I545" ca="1" si="2264">IF(OR(H545="RIP",H545="***"),"***",IF((I544-I543)&gt;0,"RIP","ALIVE"))</f>
        <v>***</v>
      </c>
      <c r="J545" t="str">
        <f t="shared" ref="J545" ca="1" si="2265">IF(OR(I545="RIP",I545="***"),"***",IF((J544-J543)&gt;0,"RIP","ALIVE"))</f>
        <v>***</v>
      </c>
      <c r="K545" t="str">
        <f t="shared" ref="K545" ca="1" si="2266">IF(OR(J545="RIP",J545="***"),"***",IF((K544-K543)&gt;0,"RIP","ALIVE"))</f>
        <v>***</v>
      </c>
      <c r="L545" t="str">
        <f t="shared" ref="L545" ca="1" si="2267">IF(OR(K545="RIP",K545="***"),"***",IF((L544-L543)&gt;0,"RIP","ALIVE"))</f>
        <v>***</v>
      </c>
      <c r="M545" t="str">
        <f t="shared" ref="M545" ca="1" si="2268">IF(OR(L545="RIP",L545="***"),"***",IF((M544-M543)&gt;0,"RIP","ALIVE"))</f>
        <v>***</v>
      </c>
      <c r="N545" t="str">
        <f t="shared" ref="N545" ca="1" si="2269">IF(OR(M545="RIP",M545="***"),"***",IF((N544-N543)&gt;0,"RIP","ALIVE"))</f>
        <v>***</v>
      </c>
      <c r="O545" t="str">
        <f t="shared" ref="O545" ca="1" si="2270">IF(OR(N545="RIP",N545="***"),"***",IF((O544-O543)&gt;0,"RIP","ALIVE"))</f>
        <v>***</v>
      </c>
      <c r="P545" t="str">
        <f t="shared" ref="P545" ca="1" si="2271">IF(OR(O545="RIP",O545="***"),"***",IF((P544-P543)&gt;0,"RIP","ALIVE"))</f>
        <v>***</v>
      </c>
      <c r="Q545" t="str">
        <f t="shared" ref="Q545" ca="1" si="2272">IF(OR(P545="RIP",P545="***"),"***",IF((Q544-Q543)&gt;0,"RIP","ALIVE"))</f>
        <v>***</v>
      </c>
      <c r="R545" t="str">
        <f t="shared" ref="R545" ca="1" si="2273">IF(OR(Q545="RIP",Q545="***"),"***",IF((R544-R543)&gt;0,"RIP","ALIVE"))</f>
        <v>***</v>
      </c>
      <c r="S545" t="str">
        <f t="shared" ref="S545" ca="1" si="2274">IF(OR(R545="RIP",R545="***"),"***",IF((S544-S543)&gt;0,"RIP","ALIVE"))</f>
        <v>***</v>
      </c>
      <c r="T545" t="str">
        <f t="shared" ref="T545" ca="1" si="2275">IF(OR(S545="RIP",S545="***"),"***",IF((T544-T543)&gt;0,"RIP","ALIVE"))</f>
        <v>***</v>
      </c>
      <c r="U545" t="str">
        <f t="shared" ref="U545" ca="1" si="2276">IF(OR(T545="RIP",T545="***"),"***",IF((U544-U543)&gt;0,"RIP","ALIVE"))</f>
        <v>***</v>
      </c>
      <c r="V545" t="str">
        <f t="shared" ref="V545" ca="1" si="2277">IF(OR(U545="RIP",U545="***"),"***",IF((V544-V543)&gt;0,"RIP","ALIVE"))</f>
        <v>***</v>
      </c>
      <c r="W545" t="str">
        <f t="shared" ref="W545" ca="1" si="2278">IF(OR(V545="RIP",V545="***"),"***",IF((W544-W543)&gt;0,"RIP","ALIVE"))</f>
        <v>***</v>
      </c>
      <c r="X545" t="str">
        <f t="shared" ref="X545" ca="1" si="2279">IF(OR(W545="RIP",W545="***"),"***",IF((X544-X543)&gt;0,"RIP","ALIVE"))</f>
        <v>***</v>
      </c>
      <c r="Y545" t="str">
        <f t="shared" ref="Y545" ca="1" si="2280">IF(OR(X545="RIP",X545="***"),"***",IF((Y544-Y543)&gt;0,"RIP","ALIVE"))</f>
        <v>***</v>
      </c>
      <c r="Z545" t="str">
        <f t="shared" ref="Z545" ca="1" si="2281">IF(OR(Y545="RIP",Y545="***"),"***",IF((Z544-Z543)&gt;0,"RIP","ALIVE"))</f>
        <v>***</v>
      </c>
      <c r="AA545" t="str">
        <f t="shared" ref="AA545" ca="1" si="2282">IF(OR(Z545="RIP",Z545="***"),"***",IF((AA544-AA543)&gt;0,"RIP","ALIVE"))</f>
        <v>***</v>
      </c>
      <c r="AB545" t="str">
        <f t="shared" ref="AB545" ca="1" si="2283">IF(OR(AA545="RIP",AA545="***"),"***",IF((AB544-AB543)&gt;0,"RIP","ALIVE"))</f>
        <v>***</v>
      </c>
      <c r="AC545" t="str">
        <f t="shared" ref="AC545" ca="1" si="2284">IF(OR(AB545="RIP",AB545="***"),"***",IF((AC544-AC543)&gt;0,"RIP","ALIVE"))</f>
        <v>***</v>
      </c>
      <c r="AD545" t="str">
        <f t="shared" ref="AD545" ca="1" si="2285">IF(OR(AC545="RIP",AC545="***"),"***",IF((AD544-AD543)&gt;0,"RIP","ALIVE"))</f>
        <v>***</v>
      </c>
      <c r="AE545" t="str">
        <f t="shared" ref="AE545" ca="1" si="2286">IF(OR(AD545="RIP",AD545="***"),"***",IF((AE544-AE543)&gt;0,"RIP","ALIVE"))</f>
        <v>***</v>
      </c>
      <c r="AF545" t="str">
        <f t="shared" ref="AF545" ca="1" si="2287">IF(OR(AE545="RIP",AE545="***"),"***",IF((AF544-AF543)&gt;0,"RIP","ALIVE"))</f>
        <v>***</v>
      </c>
      <c r="AG545" t="str">
        <f t="shared" ref="AG545" ca="1" si="2288">IF(OR(AF545="RIP",AF545="***"),"***",IF((AG544-AG543)&gt;0,"RIP","ALIVE"))</f>
        <v>***</v>
      </c>
      <c r="AH545" t="str">
        <f t="shared" ref="AH545" ca="1" si="2289">IF(OR(AG545="RIP",AG545="***"),"***",IF((AH544-AH543)&gt;0,"RIP","ALIVE"))</f>
        <v>***</v>
      </c>
      <c r="AI545" t="str">
        <f t="shared" ref="AI545" ca="1" si="2290">IF(OR(AH545="RIP",AH545="***"),"***",IF((AI544-AI543)&gt;0,"RIP","ALIVE"))</f>
        <v>***</v>
      </c>
      <c r="AJ545" t="str">
        <f t="shared" ref="AJ545" ca="1" si="2291">IF(OR(AI545="RIP",AI545="***"),"***",IF((AJ544-AJ543)&gt;0,"RIP","ALIVE"))</f>
        <v>***</v>
      </c>
      <c r="AK545" t="str">
        <f t="shared" ref="AK545" ca="1" si="2292">IF(OR(AJ545="RIP",AJ545="***"),"***",IF((AK544-AK543)&gt;0,"RIP","ALIVE"))</f>
        <v>***</v>
      </c>
      <c r="AL545" t="str">
        <f t="shared" ref="AL545" ca="1" si="2293">IF(OR(AK545="RIP",AK545="***"),"***",IF((AL544-AL543)&gt;0,"RIP","ALIVE"))</f>
        <v>***</v>
      </c>
      <c r="AM545" t="str">
        <f t="shared" ref="AM545" ca="1" si="2294">IF(OR(AL545="RIP",AL545="***"),"***",IF((AM544-AM543)&gt;0,"RIP","ALIVE"))</f>
        <v>***</v>
      </c>
      <c r="AN545" t="str">
        <f t="shared" ref="AN545" ca="1" si="2295">IF(OR(AM545="RIP",AM545="***"),"***",IF((AN544-AN543)&gt;0,"RIP","ALIVE"))</f>
        <v>***</v>
      </c>
      <c r="AO545" t="str">
        <f t="shared" ref="AO545" ca="1" si="2296">IF(OR(AN545="RIP",AN545="***"),"***",IF((AO544-AO543)&gt;0,"RIP","ALIVE"))</f>
        <v>***</v>
      </c>
      <c r="AP545" t="str">
        <f t="shared" ref="AP545" ca="1" si="2297">IF(OR(AO545="RIP",AO545="***"),"***",IF((AP544-AP543)&gt;0,"RIP","ALIVE"))</f>
        <v>***</v>
      </c>
      <c r="AQ545" t="str">
        <f t="shared" ref="AQ545" ca="1" si="2298">IF(OR(AP545="RIP",AP545="***"),"***",IF((AQ544-AQ543)&gt;0,"RIP","ALIVE"))</f>
        <v>***</v>
      </c>
      <c r="AR545" t="str">
        <f t="shared" ref="AR545" ca="1" si="2299">IF(OR(AQ545="RIP",AQ545="***"),"***",IF((AR544-AR543)&gt;0,"RIP","ALIVE"))</f>
        <v>***</v>
      </c>
      <c r="AS545" t="str">
        <f t="shared" ref="AS545" ca="1" si="2300">IF(OR(AR545="RIP",AR545="***"),"***",IF((AS544-AS543)&gt;0,"RIP","ALIVE"))</f>
        <v>***</v>
      </c>
      <c r="AT545" t="str">
        <f t="shared" ref="AT545" ca="1" si="2301">IF(OR(AS545="RIP",AS545="***"),"***",IF((AT544-AT543)&gt;0,"RIP","ALIVE"))</f>
        <v>***</v>
      </c>
      <c r="AU545" t="str">
        <f t="shared" ref="AU545" ca="1" si="2302">IF(OR(AT545="RIP",AT545="***"),"***",IF((AU544-AU543)&gt;0,"RIP","ALIVE"))</f>
        <v>***</v>
      </c>
      <c r="AV545" t="str">
        <f t="shared" ref="AV545" ca="1" si="2303">IF(OR(AU545="RIP",AU545="***"),"***",IF((AV544-AV543)&gt;0,"RIP","ALIVE"))</f>
        <v>***</v>
      </c>
      <c r="AW545" t="str">
        <f t="shared" ref="AW545" ca="1" si="2304">IF(OR(AV545="RIP",AV545="***"),"***",IF((AW544-AW543)&gt;0,"RIP","ALIVE"))</f>
        <v>***</v>
      </c>
    </row>
  </sheetData>
  <mergeCells count="2">
    <mergeCell ref="B113:D113"/>
    <mergeCell ref="B115:D115"/>
  </mergeCells>
  <conditionalFormatting sqref="D60:AW110">
    <cfRule type="containsText" dxfId="325" priority="526" operator="containsText" text="*****">
      <formula>NOT(ISERROR(SEARCH("*****",D60)))</formula>
    </cfRule>
  </conditionalFormatting>
  <conditionalFormatting sqref="D140:AW140">
    <cfRule type="containsText" dxfId="324" priority="381" operator="containsText" text="RIP">
      <formula>NOT(ISERROR(SEARCH("RIP",D140)))</formula>
    </cfRule>
    <cfRule type="containsText" dxfId="323" priority="383" operator="containsText" text="RIP">
      <formula>NOT(ISERROR(SEARCH("RIP",D140)))</formula>
    </cfRule>
    <cfRule type="containsText" dxfId="322" priority="384" operator="containsText" text="RIP">
      <formula>NOT(ISERROR(SEARCH("RIP",D140)))</formula>
    </cfRule>
    <cfRule type="containsText" dxfId="321" priority="523" operator="containsText" text="ALIVE">
      <formula>NOT(ISERROR(SEARCH("ALIVE",D140)))</formula>
    </cfRule>
    <cfRule type="containsText" dxfId="320" priority="524" operator="containsText" text="HB">
      <formula>NOT(ISERROR(SEARCH("HB",D140)))</formula>
    </cfRule>
    <cfRule type="containsText" dxfId="319" priority="525" operator="containsText" text="HB">
      <formula>NOT(ISERROR(SEARCH("HB",D140)))</formula>
    </cfRule>
  </conditionalFormatting>
  <conditionalFormatting sqref="M540:BF540">
    <cfRule type="containsText" dxfId="318" priority="385" operator="containsText" text="ALIVE">
      <formula>NOT(ISERROR(SEARCH("ALIVE",M540)))</formula>
    </cfRule>
    <cfRule type="containsText" dxfId="317" priority="386" operator="containsText" text="HB">
      <formula>NOT(ISERROR(SEARCH("HB",M540)))</formula>
    </cfRule>
    <cfRule type="containsText" dxfId="316" priority="387" operator="containsText" text="HB">
      <formula>NOT(ISERROR(SEARCH("HB",M540)))</formula>
    </cfRule>
  </conditionalFormatting>
  <conditionalFormatting sqref="U140">
    <cfRule type="containsText" dxfId="315" priority="382" operator="containsText" text="RIP">
      <formula>NOT(ISERROR(SEARCH("RIP",U140)))</formula>
    </cfRule>
  </conditionalFormatting>
  <conditionalFormatting sqref="D491:AW491">
    <cfRule type="containsText" dxfId="314" priority="43" operator="containsText" text="RIP">
      <formula>NOT(ISERROR(SEARCH("RIP",D491)))</formula>
    </cfRule>
    <cfRule type="containsText" dxfId="313" priority="45" operator="containsText" text="RIP">
      <formula>NOT(ISERROR(SEARCH("RIP",D491)))</formula>
    </cfRule>
    <cfRule type="containsText" dxfId="312" priority="46" operator="containsText" text="RIP">
      <formula>NOT(ISERROR(SEARCH("RIP",D491)))</formula>
    </cfRule>
    <cfRule type="containsText" dxfId="311" priority="47" operator="containsText" text="ALIVE">
      <formula>NOT(ISERROR(SEARCH("ALIVE",D491)))</formula>
    </cfRule>
    <cfRule type="containsText" dxfId="310" priority="48" operator="containsText" text="HB">
      <formula>NOT(ISERROR(SEARCH("HB",D491)))</formula>
    </cfRule>
    <cfRule type="containsText" dxfId="309" priority="49" operator="containsText" text="HB">
      <formula>NOT(ISERROR(SEARCH("HB",D491)))</formula>
    </cfRule>
  </conditionalFormatting>
  <conditionalFormatting sqref="U491">
    <cfRule type="containsText" dxfId="308" priority="44" operator="containsText" text="RIP">
      <formula>NOT(ISERROR(SEARCH("RIP",U491)))</formula>
    </cfRule>
  </conditionalFormatting>
  <conditionalFormatting sqref="D149:AW149">
    <cfRule type="containsText" dxfId="307" priority="309" operator="containsText" text="RIP">
      <formula>NOT(ISERROR(SEARCH("RIP",D149)))</formula>
    </cfRule>
    <cfRule type="containsText" dxfId="306" priority="311" operator="containsText" text="RIP">
      <formula>NOT(ISERROR(SEARCH("RIP",D149)))</formula>
    </cfRule>
    <cfRule type="containsText" dxfId="305" priority="312" operator="containsText" text="RIP">
      <formula>NOT(ISERROR(SEARCH("RIP",D149)))</formula>
    </cfRule>
    <cfRule type="containsText" dxfId="304" priority="313" operator="containsText" text="ALIVE">
      <formula>NOT(ISERROR(SEARCH("ALIVE",D149)))</formula>
    </cfRule>
    <cfRule type="containsText" dxfId="303" priority="314" operator="containsText" text="HB">
      <formula>NOT(ISERROR(SEARCH("HB",D149)))</formula>
    </cfRule>
    <cfRule type="containsText" dxfId="302" priority="315" operator="containsText" text="HB">
      <formula>NOT(ISERROR(SEARCH("HB",D149)))</formula>
    </cfRule>
  </conditionalFormatting>
  <conditionalFormatting sqref="U149">
    <cfRule type="containsText" dxfId="301" priority="310" operator="containsText" text="RIP">
      <formula>NOT(ISERROR(SEARCH("RIP",U149)))</formula>
    </cfRule>
  </conditionalFormatting>
  <conditionalFormatting sqref="D158:AW158">
    <cfRule type="containsText" dxfId="300" priority="302" operator="containsText" text="RIP">
      <formula>NOT(ISERROR(SEARCH("RIP",D158)))</formula>
    </cfRule>
    <cfRule type="containsText" dxfId="299" priority="304" operator="containsText" text="RIP">
      <formula>NOT(ISERROR(SEARCH("RIP",D158)))</formula>
    </cfRule>
    <cfRule type="containsText" dxfId="298" priority="305" operator="containsText" text="RIP">
      <formula>NOT(ISERROR(SEARCH("RIP",D158)))</formula>
    </cfRule>
    <cfRule type="containsText" dxfId="297" priority="306" operator="containsText" text="ALIVE">
      <formula>NOT(ISERROR(SEARCH("ALIVE",D158)))</formula>
    </cfRule>
    <cfRule type="containsText" dxfId="296" priority="307" operator="containsText" text="HB">
      <formula>NOT(ISERROR(SEARCH("HB",D158)))</formula>
    </cfRule>
    <cfRule type="containsText" dxfId="295" priority="308" operator="containsText" text="HB">
      <formula>NOT(ISERROR(SEARCH("HB",D158)))</formula>
    </cfRule>
  </conditionalFormatting>
  <conditionalFormatting sqref="U158">
    <cfRule type="containsText" dxfId="294" priority="303" operator="containsText" text="RIP">
      <formula>NOT(ISERROR(SEARCH("RIP",U158)))</formula>
    </cfRule>
  </conditionalFormatting>
  <conditionalFormatting sqref="D167:AW167">
    <cfRule type="containsText" dxfId="293" priority="295" operator="containsText" text="RIP">
      <formula>NOT(ISERROR(SEARCH("RIP",D167)))</formula>
    </cfRule>
    <cfRule type="containsText" dxfId="292" priority="297" operator="containsText" text="RIP">
      <formula>NOT(ISERROR(SEARCH("RIP",D167)))</formula>
    </cfRule>
    <cfRule type="containsText" dxfId="291" priority="298" operator="containsText" text="RIP">
      <formula>NOT(ISERROR(SEARCH("RIP",D167)))</formula>
    </cfRule>
    <cfRule type="containsText" dxfId="290" priority="299" operator="containsText" text="ALIVE">
      <formula>NOT(ISERROR(SEARCH("ALIVE",D167)))</formula>
    </cfRule>
    <cfRule type="containsText" dxfId="289" priority="300" operator="containsText" text="HB">
      <formula>NOT(ISERROR(SEARCH("HB",D167)))</formula>
    </cfRule>
    <cfRule type="containsText" dxfId="288" priority="301" operator="containsText" text="HB">
      <formula>NOT(ISERROR(SEARCH("HB",D167)))</formula>
    </cfRule>
  </conditionalFormatting>
  <conditionalFormatting sqref="U167">
    <cfRule type="containsText" dxfId="287" priority="296" operator="containsText" text="RIP">
      <formula>NOT(ISERROR(SEARCH("RIP",U167)))</formula>
    </cfRule>
  </conditionalFormatting>
  <conditionalFormatting sqref="D176:AW176">
    <cfRule type="containsText" dxfId="286" priority="288" operator="containsText" text="RIP">
      <formula>NOT(ISERROR(SEARCH("RIP",D176)))</formula>
    </cfRule>
    <cfRule type="containsText" dxfId="285" priority="290" operator="containsText" text="RIP">
      <formula>NOT(ISERROR(SEARCH("RIP",D176)))</formula>
    </cfRule>
    <cfRule type="containsText" dxfId="284" priority="291" operator="containsText" text="RIP">
      <formula>NOT(ISERROR(SEARCH("RIP",D176)))</formula>
    </cfRule>
    <cfRule type="containsText" dxfId="283" priority="292" operator="containsText" text="ALIVE">
      <formula>NOT(ISERROR(SEARCH("ALIVE",D176)))</formula>
    </cfRule>
    <cfRule type="containsText" dxfId="282" priority="293" operator="containsText" text="HB">
      <formula>NOT(ISERROR(SEARCH("HB",D176)))</formula>
    </cfRule>
    <cfRule type="containsText" dxfId="281" priority="294" operator="containsText" text="HB">
      <formula>NOT(ISERROR(SEARCH("HB",D176)))</formula>
    </cfRule>
  </conditionalFormatting>
  <conditionalFormatting sqref="U176">
    <cfRule type="containsText" dxfId="280" priority="289" operator="containsText" text="RIP">
      <formula>NOT(ISERROR(SEARCH("RIP",U176)))</formula>
    </cfRule>
  </conditionalFormatting>
  <conditionalFormatting sqref="D185:AW185">
    <cfRule type="containsText" dxfId="279" priority="281" operator="containsText" text="RIP">
      <formula>NOT(ISERROR(SEARCH("RIP",D185)))</formula>
    </cfRule>
    <cfRule type="containsText" dxfId="278" priority="283" operator="containsText" text="RIP">
      <formula>NOT(ISERROR(SEARCH("RIP",D185)))</formula>
    </cfRule>
    <cfRule type="containsText" dxfId="277" priority="284" operator="containsText" text="RIP">
      <formula>NOT(ISERROR(SEARCH("RIP",D185)))</formula>
    </cfRule>
    <cfRule type="containsText" dxfId="276" priority="285" operator="containsText" text="ALIVE">
      <formula>NOT(ISERROR(SEARCH("ALIVE",D185)))</formula>
    </cfRule>
    <cfRule type="containsText" dxfId="275" priority="286" operator="containsText" text="HB">
      <formula>NOT(ISERROR(SEARCH("HB",D185)))</formula>
    </cfRule>
    <cfRule type="containsText" dxfId="274" priority="287" operator="containsText" text="HB">
      <formula>NOT(ISERROR(SEARCH("HB",D185)))</formula>
    </cfRule>
  </conditionalFormatting>
  <conditionalFormatting sqref="U185">
    <cfRule type="containsText" dxfId="273" priority="282" operator="containsText" text="RIP">
      <formula>NOT(ISERROR(SEARCH("RIP",U185)))</formula>
    </cfRule>
  </conditionalFormatting>
  <conditionalFormatting sqref="D194:AW194">
    <cfRule type="containsText" dxfId="272" priority="274" operator="containsText" text="RIP">
      <formula>NOT(ISERROR(SEARCH("RIP",D194)))</formula>
    </cfRule>
    <cfRule type="containsText" dxfId="271" priority="276" operator="containsText" text="RIP">
      <formula>NOT(ISERROR(SEARCH("RIP",D194)))</formula>
    </cfRule>
    <cfRule type="containsText" dxfId="270" priority="277" operator="containsText" text="RIP">
      <formula>NOT(ISERROR(SEARCH("RIP",D194)))</formula>
    </cfRule>
    <cfRule type="containsText" dxfId="269" priority="278" operator="containsText" text="ALIVE">
      <formula>NOT(ISERROR(SEARCH("ALIVE",D194)))</formula>
    </cfRule>
    <cfRule type="containsText" dxfId="268" priority="279" operator="containsText" text="HB">
      <formula>NOT(ISERROR(SEARCH("HB",D194)))</formula>
    </cfRule>
    <cfRule type="containsText" dxfId="267" priority="280" operator="containsText" text="HB">
      <formula>NOT(ISERROR(SEARCH("HB",D194)))</formula>
    </cfRule>
  </conditionalFormatting>
  <conditionalFormatting sqref="U194">
    <cfRule type="containsText" dxfId="266" priority="275" operator="containsText" text="RIP">
      <formula>NOT(ISERROR(SEARCH("RIP",U194)))</formula>
    </cfRule>
  </conditionalFormatting>
  <conditionalFormatting sqref="D203:AW203">
    <cfRule type="containsText" dxfId="265" priority="267" operator="containsText" text="RIP">
      <formula>NOT(ISERROR(SEARCH("RIP",D203)))</formula>
    </cfRule>
    <cfRule type="containsText" dxfId="264" priority="269" operator="containsText" text="RIP">
      <formula>NOT(ISERROR(SEARCH("RIP",D203)))</formula>
    </cfRule>
    <cfRule type="containsText" dxfId="263" priority="270" operator="containsText" text="RIP">
      <formula>NOT(ISERROR(SEARCH("RIP",D203)))</formula>
    </cfRule>
    <cfRule type="containsText" dxfId="262" priority="271" operator="containsText" text="ALIVE">
      <formula>NOT(ISERROR(SEARCH("ALIVE",D203)))</formula>
    </cfRule>
    <cfRule type="containsText" dxfId="261" priority="272" operator="containsText" text="HB">
      <formula>NOT(ISERROR(SEARCH("HB",D203)))</formula>
    </cfRule>
    <cfRule type="containsText" dxfId="260" priority="273" operator="containsText" text="HB">
      <formula>NOT(ISERROR(SEARCH("HB",D203)))</formula>
    </cfRule>
  </conditionalFormatting>
  <conditionalFormatting sqref="U203">
    <cfRule type="containsText" dxfId="259" priority="268" operator="containsText" text="RIP">
      <formula>NOT(ISERROR(SEARCH("RIP",U203)))</formula>
    </cfRule>
  </conditionalFormatting>
  <conditionalFormatting sqref="D212:AW212">
    <cfRule type="containsText" dxfId="258" priority="260" operator="containsText" text="RIP">
      <formula>NOT(ISERROR(SEARCH("RIP",D212)))</formula>
    </cfRule>
    <cfRule type="containsText" dxfId="257" priority="262" operator="containsText" text="RIP">
      <formula>NOT(ISERROR(SEARCH("RIP",D212)))</formula>
    </cfRule>
    <cfRule type="containsText" dxfId="256" priority="263" operator="containsText" text="RIP">
      <formula>NOT(ISERROR(SEARCH("RIP",D212)))</formula>
    </cfRule>
    <cfRule type="containsText" dxfId="255" priority="264" operator="containsText" text="ALIVE">
      <formula>NOT(ISERROR(SEARCH("ALIVE",D212)))</formula>
    </cfRule>
    <cfRule type="containsText" dxfId="254" priority="265" operator="containsText" text="HB">
      <formula>NOT(ISERROR(SEARCH("HB",D212)))</formula>
    </cfRule>
    <cfRule type="containsText" dxfId="253" priority="266" operator="containsText" text="HB">
      <formula>NOT(ISERROR(SEARCH("HB",D212)))</formula>
    </cfRule>
  </conditionalFormatting>
  <conditionalFormatting sqref="U212">
    <cfRule type="containsText" dxfId="252" priority="261" operator="containsText" text="RIP">
      <formula>NOT(ISERROR(SEARCH("RIP",U212)))</formula>
    </cfRule>
  </conditionalFormatting>
  <conditionalFormatting sqref="D221:AW221">
    <cfRule type="containsText" dxfId="251" priority="253" operator="containsText" text="RIP">
      <formula>NOT(ISERROR(SEARCH("RIP",D221)))</formula>
    </cfRule>
    <cfRule type="containsText" dxfId="250" priority="255" operator="containsText" text="RIP">
      <formula>NOT(ISERROR(SEARCH("RIP",D221)))</formula>
    </cfRule>
    <cfRule type="containsText" dxfId="249" priority="256" operator="containsText" text="RIP">
      <formula>NOT(ISERROR(SEARCH("RIP",D221)))</formula>
    </cfRule>
    <cfRule type="containsText" dxfId="248" priority="257" operator="containsText" text="ALIVE">
      <formula>NOT(ISERROR(SEARCH("ALIVE",D221)))</formula>
    </cfRule>
    <cfRule type="containsText" dxfId="247" priority="258" operator="containsText" text="HB">
      <formula>NOT(ISERROR(SEARCH("HB",D221)))</formula>
    </cfRule>
    <cfRule type="containsText" dxfId="246" priority="259" operator="containsText" text="HB">
      <formula>NOT(ISERROR(SEARCH("HB",D221)))</formula>
    </cfRule>
  </conditionalFormatting>
  <conditionalFormatting sqref="U221">
    <cfRule type="containsText" dxfId="245" priority="254" operator="containsText" text="RIP">
      <formula>NOT(ISERROR(SEARCH("RIP",U221)))</formula>
    </cfRule>
  </conditionalFormatting>
  <conditionalFormatting sqref="D230:AW230">
    <cfRule type="containsText" dxfId="244" priority="246" operator="containsText" text="RIP">
      <formula>NOT(ISERROR(SEARCH("RIP",D230)))</formula>
    </cfRule>
    <cfRule type="containsText" dxfId="243" priority="248" operator="containsText" text="RIP">
      <formula>NOT(ISERROR(SEARCH("RIP",D230)))</formula>
    </cfRule>
    <cfRule type="containsText" dxfId="242" priority="249" operator="containsText" text="RIP">
      <formula>NOT(ISERROR(SEARCH("RIP",D230)))</formula>
    </cfRule>
    <cfRule type="containsText" dxfId="241" priority="250" operator="containsText" text="ALIVE">
      <formula>NOT(ISERROR(SEARCH("ALIVE",D230)))</formula>
    </cfRule>
    <cfRule type="containsText" dxfId="240" priority="251" operator="containsText" text="HB">
      <formula>NOT(ISERROR(SEARCH("HB",D230)))</formula>
    </cfRule>
    <cfRule type="containsText" dxfId="239" priority="252" operator="containsText" text="HB">
      <formula>NOT(ISERROR(SEARCH("HB",D230)))</formula>
    </cfRule>
  </conditionalFormatting>
  <conditionalFormatting sqref="U230">
    <cfRule type="containsText" dxfId="238" priority="247" operator="containsText" text="RIP">
      <formula>NOT(ISERROR(SEARCH("RIP",U230)))</formula>
    </cfRule>
  </conditionalFormatting>
  <conditionalFormatting sqref="D239:AW239">
    <cfRule type="containsText" dxfId="237" priority="239" operator="containsText" text="RIP">
      <formula>NOT(ISERROR(SEARCH("RIP",D239)))</formula>
    </cfRule>
    <cfRule type="containsText" dxfId="236" priority="241" operator="containsText" text="RIP">
      <formula>NOT(ISERROR(SEARCH("RIP",D239)))</formula>
    </cfRule>
    <cfRule type="containsText" dxfId="235" priority="242" operator="containsText" text="RIP">
      <formula>NOT(ISERROR(SEARCH("RIP",D239)))</formula>
    </cfRule>
    <cfRule type="containsText" dxfId="234" priority="243" operator="containsText" text="ALIVE">
      <formula>NOT(ISERROR(SEARCH("ALIVE",D239)))</formula>
    </cfRule>
    <cfRule type="containsText" dxfId="233" priority="244" operator="containsText" text="HB">
      <formula>NOT(ISERROR(SEARCH("HB",D239)))</formula>
    </cfRule>
    <cfRule type="containsText" dxfId="232" priority="245" operator="containsText" text="HB">
      <formula>NOT(ISERROR(SEARCH("HB",D239)))</formula>
    </cfRule>
  </conditionalFormatting>
  <conditionalFormatting sqref="U239">
    <cfRule type="containsText" dxfId="231" priority="240" operator="containsText" text="RIP">
      <formula>NOT(ISERROR(SEARCH("RIP",U239)))</formula>
    </cfRule>
  </conditionalFormatting>
  <conditionalFormatting sqref="D248:AW248">
    <cfRule type="containsText" dxfId="230" priority="232" operator="containsText" text="RIP">
      <formula>NOT(ISERROR(SEARCH("RIP",D248)))</formula>
    </cfRule>
    <cfRule type="containsText" dxfId="229" priority="234" operator="containsText" text="RIP">
      <formula>NOT(ISERROR(SEARCH("RIP",D248)))</formula>
    </cfRule>
    <cfRule type="containsText" dxfId="228" priority="235" operator="containsText" text="RIP">
      <formula>NOT(ISERROR(SEARCH("RIP",D248)))</formula>
    </cfRule>
    <cfRule type="containsText" dxfId="227" priority="236" operator="containsText" text="ALIVE">
      <formula>NOT(ISERROR(SEARCH("ALIVE",D248)))</formula>
    </cfRule>
    <cfRule type="containsText" dxfId="226" priority="237" operator="containsText" text="HB">
      <formula>NOT(ISERROR(SEARCH("HB",D248)))</formula>
    </cfRule>
    <cfRule type="containsText" dxfId="225" priority="238" operator="containsText" text="HB">
      <formula>NOT(ISERROR(SEARCH("HB",D248)))</formula>
    </cfRule>
  </conditionalFormatting>
  <conditionalFormatting sqref="U248">
    <cfRule type="containsText" dxfId="224" priority="233" operator="containsText" text="RIP">
      <formula>NOT(ISERROR(SEARCH("RIP",U248)))</formula>
    </cfRule>
  </conditionalFormatting>
  <conditionalFormatting sqref="D257:AW257">
    <cfRule type="containsText" dxfId="223" priority="225" operator="containsText" text="RIP">
      <formula>NOT(ISERROR(SEARCH("RIP",D257)))</formula>
    </cfRule>
    <cfRule type="containsText" dxfId="222" priority="227" operator="containsText" text="RIP">
      <formula>NOT(ISERROR(SEARCH("RIP",D257)))</formula>
    </cfRule>
    <cfRule type="containsText" dxfId="221" priority="228" operator="containsText" text="RIP">
      <formula>NOT(ISERROR(SEARCH("RIP",D257)))</formula>
    </cfRule>
    <cfRule type="containsText" dxfId="220" priority="229" operator="containsText" text="ALIVE">
      <formula>NOT(ISERROR(SEARCH("ALIVE",D257)))</formula>
    </cfRule>
    <cfRule type="containsText" dxfId="219" priority="230" operator="containsText" text="HB">
      <formula>NOT(ISERROR(SEARCH("HB",D257)))</formula>
    </cfRule>
    <cfRule type="containsText" dxfId="218" priority="231" operator="containsText" text="HB">
      <formula>NOT(ISERROR(SEARCH("HB",D257)))</formula>
    </cfRule>
  </conditionalFormatting>
  <conditionalFormatting sqref="U257">
    <cfRule type="containsText" dxfId="217" priority="226" operator="containsText" text="RIP">
      <formula>NOT(ISERROR(SEARCH("RIP",U257)))</formula>
    </cfRule>
  </conditionalFormatting>
  <conditionalFormatting sqref="D266:AW266">
    <cfRule type="containsText" dxfId="216" priority="218" operator="containsText" text="RIP">
      <formula>NOT(ISERROR(SEARCH("RIP",D266)))</formula>
    </cfRule>
    <cfRule type="containsText" dxfId="215" priority="220" operator="containsText" text="RIP">
      <formula>NOT(ISERROR(SEARCH("RIP",D266)))</formula>
    </cfRule>
    <cfRule type="containsText" dxfId="214" priority="221" operator="containsText" text="RIP">
      <formula>NOT(ISERROR(SEARCH("RIP",D266)))</formula>
    </cfRule>
    <cfRule type="containsText" dxfId="213" priority="222" operator="containsText" text="ALIVE">
      <formula>NOT(ISERROR(SEARCH("ALIVE",D266)))</formula>
    </cfRule>
    <cfRule type="containsText" dxfId="212" priority="223" operator="containsText" text="HB">
      <formula>NOT(ISERROR(SEARCH("HB",D266)))</formula>
    </cfRule>
    <cfRule type="containsText" dxfId="211" priority="224" operator="containsText" text="HB">
      <formula>NOT(ISERROR(SEARCH("HB",D266)))</formula>
    </cfRule>
  </conditionalFormatting>
  <conditionalFormatting sqref="U266">
    <cfRule type="containsText" dxfId="210" priority="219" operator="containsText" text="RIP">
      <formula>NOT(ISERROR(SEARCH("RIP",U266)))</formula>
    </cfRule>
  </conditionalFormatting>
  <conditionalFormatting sqref="D275:AW275">
    <cfRule type="containsText" dxfId="209" priority="211" operator="containsText" text="RIP">
      <formula>NOT(ISERROR(SEARCH("RIP",D275)))</formula>
    </cfRule>
    <cfRule type="containsText" dxfId="208" priority="213" operator="containsText" text="RIP">
      <formula>NOT(ISERROR(SEARCH("RIP",D275)))</formula>
    </cfRule>
    <cfRule type="containsText" dxfId="207" priority="214" operator="containsText" text="RIP">
      <formula>NOT(ISERROR(SEARCH("RIP",D275)))</formula>
    </cfRule>
    <cfRule type="containsText" dxfId="206" priority="215" operator="containsText" text="ALIVE">
      <formula>NOT(ISERROR(SEARCH("ALIVE",D275)))</formula>
    </cfRule>
    <cfRule type="containsText" dxfId="205" priority="216" operator="containsText" text="HB">
      <formula>NOT(ISERROR(SEARCH("HB",D275)))</formula>
    </cfRule>
    <cfRule type="containsText" dxfId="204" priority="217" operator="containsText" text="HB">
      <formula>NOT(ISERROR(SEARCH("HB",D275)))</formula>
    </cfRule>
  </conditionalFormatting>
  <conditionalFormatting sqref="U275">
    <cfRule type="containsText" dxfId="203" priority="212" operator="containsText" text="RIP">
      <formula>NOT(ISERROR(SEARCH("RIP",U275)))</formula>
    </cfRule>
  </conditionalFormatting>
  <conditionalFormatting sqref="D284:AW284">
    <cfRule type="containsText" dxfId="202" priority="204" operator="containsText" text="RIP">
      <formula>NOT(ISERROR(SEARCH("RIP",D284)))</formula>
    </cfRule>
    <cfRule type="containsText" dxfId="201" priority="206" operator="containsText" text="RIP">
      <formula>NOT(ISERROR(SEARCH("RIP",D284)))</formula>
    </cfRule>
    <cfRule type="containsText" dxfId="200" priority="207" operator="containsText" text="RIP">
      <formula>NOT(ISERROR(SEARCH("RIP",D284)))</formula>
    </cfRule>
    <cfRule type="containsText" dxfId="199" priority="208" operator="containsText" text="ALIVE">
      <formula>NOT(ISERROR(SEARCH("ALIVE",D284)))</formula>
    </cfRule>
    <cfRule type="containsText" dxfId="198" priority="209" operator="containsText" text="HB">
      <formula>NOT(ISERROR(SEARCH("HB",D284)))</formula>
    </cfRule>
    <cfRule type="containsText" dxfId="197" priority="210" operator="containsText" text="HB">
      <formula>NOT(ISERROR(SEARCH("HB",D284)))</formula>
    </cfRule>
  </conditionalFormatting>
  <conditionalFormatting sqref="U284">
    <cfRule type="containsText" dxfId="196" priority="205" operator="containsText" text="RIP">
      <formula>NOT(ISERROR(SEARCH("RIP",U284)))</formula>
    </cfRule>
  </conditionalFormatting>
  <conditionalFormatting sqref="D293:AW293">
    <cfRule type="containsText" dxfId="195" priority="197" operator="containsText" text="RIP">
      <formula>NOT(ISERROR(SEARCH("RIP",D293)))</formula>
    </cfRule>
    <cfRule type="containsText" dxfId="194" priority="199" operator="containsText" text="RIP">
      <formula>NOT(ISERROR(SEARCH("RIP",D293)))</formula>
    </cfRule>
    <cfRule type="containsText" dxfId="193" priority="200" operator="containsText" text="RIP">
      <formula>NOT(ISERROR(SEARCH("RIP",D293)))</formula>
    </cfRule>
    <cfRule type="containsText" dxfId="192" priority="201" operator="containsText" text="ALIVE">
      <formula>NOT(ISERROR(SEARCH("ALIVE",D293)))</formula>
    </cfRule>
    <cfRule type="containsText" dxfId="191" priority="202" operator="containsText" text="HB">
      <formula>NOT(ISERROR(SEARCH("HB",D293)))</formula>
    </cfRule>
    <cfRule type="containsText" dxfId="190" priority="203" operator="containsText" text="HB">
      <formula>NOT(ISERROR(SEARCH("HB",D293)))</formula>
    </cfRule>
  </conditionalFormatting>
  <conditionalFormatting sqref="U293">
    <cfRule type="containsText" dxfId="189" priority="198" operator="containsText" text="RIP">
      <formula>NOT(ISERROR(SEARCH("RIP",U293)))</formula>
    </cfRule>
  </conditionalFormatting>
  <conditionalFormatting sqref="D302:AW302">
    <cfRule type="containsText" dxfId="188" priority="190" operator="containsText" text="RIP">
      <formula>NOT(ISERROR(SEARCH("RIP",D302)))</formula>
    </cfRule>
    <cfRule type="containsText" dxfId="187" priority="192" operator="containsText" text="RIP">
      <formula>NOT(ISERROR(SEARCH("RIP",D302)))</formula>
    </cfRule>
    <cfRule type="containsText" dxfId="186" priority="193" operator="containsText" text="RIP">
      <formula>NOT(ISERROR(SEARCH("RIP",D302)))</formula>
    </cfRule>
    <cfRule type="containsText" dxfId="185" priority="194" operator="containsText" text="ALIVE">
      <formula>NOT(ISERROR(SEARCH("ALIVE",D302)))</formula>
    </cfRule>
    <cfRule type="containsText" dxfId="184" priority="195" operator="containsText" text="HB">
      <formula>NOT(ISERROR(SEARCH("HB",D302)))</formula>
    </cfRule>
    <cfRule type="containsText" dxfId="183" priority="196" operator="containsText" text="HB">
      <formula>NOT(ISERROR(SEARCH("HB",D302)))</formula>
    </cfRule>
  </conditionalFormatting>
  <conditionalFormatting sqref="U302">
    <cfRule type="containsText" dxfId="182" priority="191" operator="containsText" text="RIP">
      <formula>NOT(ISERROR(SEARCH("RIP",U302)))</formula>
    </cfRule>
  </conditionalFormatting>
  <conditionalFormatting sqref="D311:AW311">
    <cfRule type="containsText" dxfId="181" priority="183" operator="containsText" text="RIP">
      <formula>NOT(ISERROR(SEARCH("RIP",D311)))</formula>
    </cfRule>
    <cfRule type="containsText" dxfId="180" priority="185" operator="containsText" text="RIP">
      <formula>NOT(ISERROR(SEARCH("RIP",D311)))</formula>
    </cfRule>
    <cfRule type="containsText" dxfId="179" priority="186" operator="containsText" text="RIP">
      <formula>NOT(ISERROR(SEARCH("RIP",D311)))</formula>
    </cfRule>
    <cfRule type="containsText" dxfId="178" priority="187" operator="containsText" text="ALIVE">
      <formula>NOT(ISERROR(SEARCH("ALIVE",D311)))</formula>
    </cfRule>
    <cfRule type="containsText" dxfId="177" priority="188" operator="containsText" text="HB">
      <formula>NOT(ISERROR(SEARCH("HB",D311)))</formula>
    </cfRule>
    <cfRule type="containsText" dxfId="176" priority="189" operator="containsText" text="HB">
      <formula>NOT(ISERROR(SEARCH("HB",D311)))</formula>
    </cfRule>
  </conditionalFormatting>
  <conditionalFormatting sqref="U311">
    <cfRule type="containsText" dxfId="175" priority="184" operator="containsText" text="RIP">
      <formula>NOT(ISERROR(SEARCH("RIP",U311)))</formula>
    </cfRule>
  </conditionalFormatting>
  <conditionalFormatting sqref="D320:AW320">
    <cfRule type="containsText" dxfId="174" priority="176" operator="containsText" text="RIP">
      <formula>NOT(ISERROR(SEARCH("RIP",D320)))</formula>
    </cfRule>
    <cfRule type="containsText" dxfId="173" priority="178" operator="containsText" text="RIP">
      <formula>NOT(ISERROR(SEARCH("RIP",D320)))</formula>
    </cfRule>
    <cfRule type="containsText" dxfId="172" priority="179" operator="containsText" text="RIP">
      <formula>NOT(ISERROR(SEARCH("RIP",D320)))</formula>
    </cfRule>
    <cfRule type="containsText" dxfId="171" priority="180" operator="containsText" text="ALIVE">
      <formula>NOT(ISERROR(SEARCH("ALIVE",D320)))</formula>
    </cfRule>
    <cfRule type="containsText" dxfId="170" priority="181" operator="containsText" text="HB">
      <formula>NOT(ISERROR(SEARCH("HB",D320)))</formula>
    </cfRule>
    <cfRule type="containsText" dxfId="169" priority="182" operator="containsText" text="HB">
      <formula>NOT(ISERROR(SEARCH("HB",D320)))</formula>
    </cfRule>
  </conditionalFormatting>
  <conditionalFormatting sqref="U320">
    <cfRule type="containsText" dxfId="168" priority="177" operator="containsText" text="RIP">
      <formula>NOT(ISERROR(SEARCH("RIP",U320)))</formula>
    </cfRule>
  </conditionalFormatting>
  <conditionalFormatting sqref="D329:AW329">
    <cfRule type="containsText" dxfId="167" priority="169" operator="containsText" text="RIP">
      <formula>NOT(ISERROR(SEARCH("RIP",D329)))</formula>
    </cfRule>
    <cfRule type="containsText" dxfId="166" priority="171" operator="containsText" text="RIP">
      <formula>NOT(ISERROR(SEARCH("RIP",D329)))</formula>
    </cfRule>
    <cfRule type="containsText" dxfId="165" priority="172" operator="containsText" text="RIP">
      <formula>NOT(ISERROR(SEARCH("RIP",D329)))</formula>
    </cfRule>
    <cfRule type="containsText" dxfId="164" priority="173" operator="containsText" text="ALIVE">
      <formula>NOT(ISERROR(SEARCH("ALIVE",D329)))</formula>
    </cfRule>
    <cfRule type="containsText" dxfId="163" priority="174" operator="containsText" text="HB">
      <formula>NOT(ISERROR(SEARCH("HB",D329)))</formula>
    </cfRule>
    <cfRule type="containsText" dxfId="162" priority="175" operator="containsText" text="HB">
      <formula>NOT(ISERROR(SEARCH("HB",D329)))</formula>
    </cfRule>
  </conditionalFormatting>
  <conditionalFormatting sqref="U329">
    <cfRule type="containsText" dxfId="161" priority="170" operator="containsText" text="RIP">
      <formula>NOT(ISERROR(SEARCH("RIP",U329)))</formula>
    </cfRule>
  </conditionalFormatting>
  <conditionalFormatting sqref="D338:AW338">
    <cfRule type="containsText" dxfId="160" priority="162" operator="containsText" text="RIP">
      <formula>NOT(ISERROR(SEARCH("RIP",D338)))</formula>
    </cfRule>
    <cfRule type="containsText" dxfId="159" priority="164" operator="containsText" text="RIP">
      <formula>NOT(ISERROR(SEARCH("RIP",D338)))</formula>
    </cfRule>
    <cfRule type="containsText" dxfId="158" priority="165" operator="containsText" text="RIP">
      <formula>NOT(ISERROR(SEARCH("RIP",D338)))</formula>
    </cfRule>
    <cfRule type="containsText" dxfId="157" priority="166" operator="containsText" text="ALIVE">
      <formula>NOT(ISERROR(SEARCH("ALIVE",D338)))</formula>
    </cfRule>
    <cfRule type="containsText" dxfId="156" priority="167" operator="containsText" text="HB">
      <formula>NOT(ISERROR(SEARCH("HB",D338)))</formula>
    </cfRule>
    <cfRule type="containsText" dxfId="155" priority="168" operator="containsText" text="HB">
      <formula>NOT(ISERROR(SEARCH("HB",D338)))</formula>
    </cfRule>
  </conditionalFormatting>
  <conditionalFormatting sqref="U338">
    <cfRule type="containsText" dxfId="154" priority="163" operator="containsText" text="RIP">
      <formula>NOT(ISERROR(SEARCH("RIP",U338)))</formula>
    </cfRule>
  </conditionalFormatting>
  <conditionalFormatting sqref="D347:AW347">
    <cfRule type="containsText" dxfId="153" priority="155" operator="containsText" text="RIP">
      <formula>NOT(ISERROR(SEARCH("RIP",D347)))</formula>
    </cfRule>
    <cfRule type="containsText" dxfId="152" priority="157" operator="containsText" text="RIP">
      <formula>NOT(ISERROR(SEARCH("RIP",D347)))</formula>
    </cfRule>
    <cfRule type="containsText" dxfId="151" priority="158" operator="containsText" text="RIP">
      <formula>NOT(ISERROR(SEARCH("RIP",D347)))</formula>
    </cfRule>
    <cfRule type="containsText" dxfId="150" priority="159" operator="containsText" text="ALIVE">
      <formula>NOT(ISERROR(SEARCH("ALIVE",D347)))</formula>
    </cfRule>
    <cfRule type="containsText" dxfId="149" priority="160" operator="containsText" text="HB">
      <formula>NOT(ISERROR(SEARCH("HB",D347)))</formula>
    </cfRule>
    <cfRule type="containsText" dxfId="148" priority="161" operator="containsText" text="HB">
      <formula>NOT(ISERROR(SEARCH("HB",D347)))</formula>
    </cfRule>
  </conditionalFormatting>
  <conditionalFormatting sqref="U347">
    <cfRule type="containsText" dxfId="147" priority="156" operator="containsText" text="RIP">
      <formula>NOT(ISERROR(SEARCH("RIP",U347)))</formula>
    </cfRule>
  </conditionalFormatting>
  <conditionalFormatting sqref="D356:AW356">
    <cfRule type="containsText" dxfId="146" priority="148" operator="containsText" text="RIP">
      <formula>NOT(ISERROR(SEARCH("RIP",D356)))</formula>
    </cfRule>
    <cfRule type="containsText" dxfId="145" priority="150" operator="containsText" text="RIP">
      <formula>NOT(ISERROR(SEARCH("RIP",D356)))</formula>
    </cfRule>
    <cfRule type="containsText" dxfId="144" priority="151" operator="containsText" text="RIP">
      <formula>NOT(ISERROR(SEARCH("RIP",D356)))</formula>
    </cfRule>
    <cfRule type="containsText" dxfId="143" priority="152" operator="containsText" text="ALIVE">
      <formula>NOT(ISERROR(SEARCH("ALIVE",D356)))</formula>
    </cfRule>
    <cfRule type="containsText" dxfId="142" priority="153" operator="containsText" text="HB">
      <formula>NOT(ISERROR(SEARCH("HB",D356)))</formula>
    </cfRule>
    <cfRule type="containsText" dxfId="141" priority="154" operator="containsText" text="HB">
      <formula>NOT(ISERROR(SEARCH("HB",D356)))</formula>
    </cfRule>
  </conditionalFormatting>
  <conditionalFormatting sqref="U356">
    <cfRule type="containsText" dxfId="140" priority="149" operator="containsText" text="RIP">
      <formula>NOT(ISERROR(SEARCH("RIP",U356)))</formula>
    </cfRule>
  </conditionalFormatting>
  <conditionalFormatting sqref="D365:AW365">
    <cfRule type="containsText" dxfId="139" priority="141" operator="containsText" text="RIP">
      <formula>NOT(ISERROR(SEARCH("RIP",D365)))</formula>
    </cfRule>
    <cfRule type="containsText" dxfId="138" priority="143" operator="containsText" text="RIP">
      <formula>NOT(ISERROR(SEARCH("RIP",D365)))</formula>
    </cfRule>
    <cfRule type="containsText" dxfId="137" priority="144" operator="containsText" text="RIP">
      <formula>NOT(ISERROR(SEARCH("RIP",D365)))</formula>
    </cfRule>
    <cfRule type="containsText" dxfId="136" priority="145" operator="containsText" text="ALIVE">
      <formula>NOT(ISERROR(SEARCH("ALIVE",D365)))</formula>
    </cfRule>
    <cfRule type="containsText" dxfId="135" priority="146" operator="containsText" text="HB">
      <formula>NOT(ISERROR(SEARCH("HB",D365)))</formula>
    </cfRule>
    <cfRule type="containsText" dxfId="134" priority="147" operator="containsText" text="HB">
      <formula>NOT(ISERROR(SEARCH("HB",D365)))</formula>
    </cfRule>
  </conditionalFormatting>
  <conditionalFormatting sqref="U365">
    <cfRule type="containsText" dxfId="133" priority="142" operator="containsText" text="RIP">
      <formula>NOT(ISERROR(SEARCH("RIP",U365)))</formula>
    </cfRule>
  </conditionalFormatting>
  <conditionalFormatting sqref="D374:AW374">
    <cfRule type="containsText" dxfId="132" priority="134" operator="containsText" text="RIP">
      <formula>NOT(ISERROR(SEARCH("RIP",D374)))</formula>
    </cfRule>
    <cfRule type="containsText" dxfId="131" priority="136" operator="containsText" text="RIP">
      <formula>NOT(ISERROR(SEARCH("RIP",D374)))</formula>
    </cfRule>
    <cfRule type="containsText" dxfId="130" priority="137" operator="containsText" text="RIP">
      <formula>NOT(ISERROR(SEARCH("RIP",D374)))</formula>
    </cfRule>
    <cfRule type="containsText" dxfId="129" priority="138" operator="containsText" text="ALIVE">
      <formula>NOT(ISERROR(SEARCH("ALIVE",D374)))</formula>
    </cfRule>
    <cfRule type="containsText" dxfId="128" priority="139" operator="containsText" text="HB">
      <formula>NOT(ISERROR(SEARCH("HB",D374)))</formula>
    </cfRule>
    <cfRule type="containsText" dxfId="127" priority="140" operator="containsText" text="HB">
      <formula>NOT(ISERROR(SEARCH("HB",D374)))</formula>
    </cfRule>
  </conditionalFormatting>
  <conditionalFormatting sqref="U374">
    <cfRule type="containsText" dxfId="126" priority="135" operator="containsText" text="RIP">
      <formula>NOT(ISERROR(SEARCH("RIP",U374)))</formula>
    </cfRule>
  </conditionalFormatting>
  <conditionalFormatting sqref="D383:AW383">
    <cfRule type="containsText" dxfId="125" priority="127" operator="containsText" text="RIP">
      <formula>NOT(ISERROR(SEARCH("RIP",D383)))</formula>
    </cfRule>
    <cfRule type="containsText" dxfId="124" priority="129" operator="containsText" text="RIP">
      <formula>NOT(ISERROR(SEARCH("RIP",D383)))</formula>
    </cfRule>
    <cfRule type="containsText" dxfId="123" priority="130" operator="containsText" text="RIP">
      <formula>NOT(ISERROR(SEARCH("RIP",D383)))</formula>
    </cfRule>
    <cfRule type="containsText" dxfId="122" priority="131" operator="containsText" text="ALIVE">
      <formula>NOT(ISERROR(SEARCH("ALIVE",D383)))</formula>
    </cfRule>
    <cfRule type="containsText" dxfId="121" priority="132" operator="containsText" text="HB">
      <formula>NOT(ISERROR(SEARCH("HB",D383)))</formula>
    </cfRule>
    <cfRule type="containsText" dxfId="120" priority="133" operator="containsText" text="HB">
      <formula>NOT(ISERROR(SEARCH("HB",D383)))</formula>
    </cfRule>
  </conditionalFormatting>
  <conditionalFormatting sqref="U383">
    <cfRule type="containsText" dxfId="119" priority="128" operator="containsText" text="RIP">
      <formula>NOT(ISERROR(SEARCH("RIP",U383)))</formula>
    </cfRule>
  </conditionalFormatting>
  <conditionalFormatting sqref="D392:AW392">
    <cfRule type="containsText" dxfId="118" priority="120" operator="containsText" text="RIP">
      <formula>NOT(ISERROR(SEARCH("RIP",D392)))</formula>
    </cfRule>
    <cfRule type="containsText" dxfId="117" priority="122" operator="containsText" text="RIP">
      <formula>NOT(ISERROR(SEARCH("RIP",D392)))</formula>
    </cfRule>
    <cfRule type="containsText" dxfId="116" priority="123" operator="containsText" text="RIP">
      <formula>NOT(ISERROR(SEARCH("RIP",D392)))</formula>
    </cfRule>
    <cfRule type="containsText" dxfId="115" priority="124" operator="containsText" text="ALIVE">
      <formula>NOT(ISERROR(SEARCH("ALIVE",D392)))</formula>
    </cfRule>
    <cfRule type="containsText" dxfId="114" priority="125" operator="containsText" text="HB">
      <formula>NOT(ISERROR(SEARCH("HB",D392)))</formula>
    </cfRule>
    <cfRule type="containsText" dxfId="113" priority="126" operator="containsText" text="HB">
      <formula>NOT(ISERROR(SEARCH("HB",D392)))</formula>
    </cfRule>
  </conditionalFormatting>
  <conditionalFormatting sqref="U392">
    <cfRule type="containsText" dxfId="112" priority="121" operator="containsText" text="RIP">
      <formula>NOT(ISERROR(SEARCH("RIP",U392)))</formula>
    </cfRule>
  </conditionalFormatting>
  <conditionalFormatting sqref="D401:AW401">
    <cfRule type="containsText" dxfId="111" priority="113" operator="containsText" text="RIP">
      <formula>NOT(ISERROR(SEARCH("RIP",D401)))</formula>
    </cfRule>
    <cfRule type="containsText" dxfId="110" priority="115" operator="containsText" text="RIP">
      <formula>NOT(ISERROR(SEARCH("RIP",D401)))</formula>
    </cfRule>
    <cfRule type="containsText" dxfId="109" priority="116" operator="containsText" text="RIP">
      <formula>NOT(ISERROR(SEARCH("RIP",D401)))</formula>
    </cfRule>
    <cfRule type="containsText" dxfId="108" priority="117" operator="containsText" text="ALIVE">
      <formula>NOT(ISERROR(SEARCH("ALIVE",D401)))</formula>
    </cfRule>
    <cfRule type="containsText" dxfId="107" priority="118" operator="containsText" text="HB">
      <formula>NOT(ISERROR(SEARCH("HB",D401)))</formula>
    </cfRule>
    <cfRule type="containsText" dxfId="106" priority="119" operator="containsText" text="HB">
      <formula>NOT(ISERROR(SEARCH("HB",D401)))</formula>
    </cfRule>
  </conditionalFormatting>
  <conditionalFormatting sqref="U401">
    <cfRule type="containsText" dxfId="105" priority="114" operator="containsText" text="RIP">
      <formula>NOT(ISERROR(SEARCH("RIP",U401)))</formula>
    </cfRule>
  </conditionalFormatting>
  <conditionalFormatting sqref="D410:AW410">
    <cfRule type="containsText" dxfId="104" priority="106" operator="containsText" text="RIP">
      <formula>NOT(ISERROR(SEARCH("RIP",D410)))</formula>
    </cfRule>
    <cfRule type="containsText" dxfId="103" priority="108" operator="containsText" text="RIP">
      <formula>NOT(ISERROR(SEARCH("RIP",D410)))</formula>
    </cfRule>
    <cfRule type="containsText" dxfId="102" priority="109" operator="containsText" text="RIP">
      <formula>NOT(ISERROR(SEARCH("RIP",D410)))</formula>
    </cfRule>
    <cfRule type="containsText" dxfId="101" priority="110" operator="containsText" text="ALIVE">
      <formula>NOT(ISERROR(SEARCH("ALIVE",D410)))</formula>
    </cfRule>
    <cfRule type="containsText" dxfId="100" priority="111" operator="containsText" text="HB">
      <formula>NOT(ISERROR(SEARCH("HB",D410)))</formula>
    </cfRule>
    <cfRule type="containsText" dxfId="99" priority="112" operator="containsText" text="HB">
      <formula>NOT(ISERROR(SEARCH("HB",D410)))</formula>
    </cfRule>
  </conditionalFormatting>
  <conditionalFormatting sqref="U410">
    <cfRule type="containsText" dxfId="98" priority="107" operator="containsText" text="RIP">
      <formula>NOT(ISERROR(SEARCH("RIP",U410)))</formula>
    </cfRule>
  </conditionalFormatting>
  <conditionalFormatting sqref="D419:AW419">
    <cfRule type="containsText" dxfId="97" priority="99" operator="containsText" text="RIP">
      <formula>NOT(ISERROR(SEARCH("RIP",D419)))</formula>
    </cfRule>
    <cfRule type="containsText" dxfId="96" priority="101" operator="containsText" text="RIP">
      <formula>NOT(ISERROR(SEARCH("RIP",D419)))</formula>
    </cfRule>
    <cfRule type="containsText" dxfId="95" priority="102" operator="containsText" text="RIP">
      <formula>NOT(ISERROR(SEARCH("RIP",D419)))</formula>
    </cfRule>
    <cfRule type="containsText" dxfId="94" priority="103" operator="containsText" text="ALIVE">
      <formula>NOT(ISERROR(SEARCH("ALIVE",D419)))</formula>
    </cfRule>
    <cfRule type="containsText" dxfId="93" priority="104" operator="containsText" text="HB">
      <formula>NOT(ISERROR(SEARCH("HB",D419)))</formula>
    </cfRule>
    <cfRule type="containsText" dxfId="92" priority="105" operator="containsText" text="HB">
      <formula>NOT(ISERROR(SEARCH("HB",D419)))</formula>
    </cfRule>
  </conditionalFormatting>
  <conditionalFormatting sqref="U419">
    <cfRule type="containsText" dxfId="91" priority="100" operator="containsText" text="RIP">
      <formula>NOT(ISERROR(SEARCH("RIP",U419)))</formula>
    </cfRule>
  </conditionalFormatting>
  <conditionalFormatting sqref="D428:AW428">
    <cfRule type="containsText" dxfId="90" priority="92" operator="containsText" text="RIP">
      <formula>NOT(ISERROR(SEARCH("RIP",D428)))</formula>
    </cfRule>
    <cfRule type="containsText" dxfId="89" priority="94" operator="containsText" text="RIP">
      <formula>NOT(ISERROR(SEARCH("RIP",D428)))</formula>
    </cfRule>
    <cfRule type="containsText" dxfId="88" priority="95" operator="containsText" text="RIP">
      <formula>NOT(ISERROR(SEARCH("RIP",D428)))</formula>
    </cfRule>
    <cfRule type="containsText" dxfId="87" priority="96" operator="containsText" text="ALIVE">
      <formula>NOT(ISERROR(SEARCH("ALIVE",D428)))</formula>
    </cfRule>
    <cfRule type="containsText" dxfId="86" priority="97" operator="containsText" text="HB">
      <formula>NOT(ISERROR(SEARCH("HB",D428)))</formula>
    </cfRule>
    <cfRule type="containsText" dxfId="85" priority="98" operator="containsText" text="HB">
      <formula>NOT(ISERROR(SEARCH("HB",D428)))</formula>
    </cfRule>
  </conditionalFormatting>
  <conditionalFormatting sqref="U428">
    <cfRule type="containsText" dxfId="84" priority="93" operator="containsText" text="RIP">
      <formula>NOT(ISERROR(SEARCH("RIP",U428)))</formula>
    </cfRule>
  </conditionalFormatting>
  <conditionalFormatting sqref="D437:AW437">
    <cfRule type="containsText" dxfId="83" priority="85" operator="containsText" text="RIP">
      <formula>NOT(ISERROR(SEARCH("RIP",D437)))</formula>
    </cfRule>
    <cfRule type="containsText" dxfId="82" priority="87" operator="containsText" text="RIP">
      <formula>NOT(ISERROR(SEARCH("RIP",D437)))</formula>
    </cfRule>
    <cfRule type="containsText" dxfId="81" priority="88" operator="containsText" text="RIP">
      <formula>NOT(ISERROR(SEARCH("RIP",D437)))</formula>
    </cfRule>
    <cfRule type="containsText" dxfId="80" priority="89" operator="containsText" text="ALIVE">
      <formula>NOT(ISERROR(SEARCH("ALIVE",D437)))</formula>
    </cfRule>
    <cfRule type="containsText" dxfId="79" priority="90" operator="containsText" text="HB">
      <formula>NOT(ISERROR(SEARCH("HB",D437)))</formula>
    </cfRule>
    <cfRule type="containsText" dxfId="78" priority="91" operator="containsText" text="HB">
      <formula>NOT(ISERROR(SEARCH("HB",D437)))</formula>
    </cfRule>
  </conditionalFormatting>
  <conditionalFormatting sqref="U437">
    <cfRule type="containsText" dxfId="77" priority="86" operator="containsText" text="RIP">
      <formula>NOT(ISERROR(SEARCH("RIP",U437)))</formula>
    </cfRule>
  </conditionalFormatting>
  <conditionalFormatting sqref="D446:AW446">
    <cfRule type="containsText" dxfId="76" priority="78" operator="containsText" text="RIP">
      <formula>NOT(ISERROR(SEARCH("RIP",D446)))</formula>
    </cfRule>
    <cfRule type="containsText" dxfId="75" priority="80" operator="containsText" text="RIP">
      <formula>NOT(ISERROR(SEARCH("RIP",D446)))</formula>
    </cfRule>
    <cfRule type="containsText" dxfId="74" priority="81" operator="containsText" text="RIP">
      <formula>NOT(ISERROR(SEARCH("RIP",D446)))</formula>
    </cfRule>
    <cfRule type="containsText" dxfId="73" priority="82" operator="containsText" text="ALIVE">
      <formula>NOT(ISERROR(SEARCH("ALIVE",D446)))</formula>
    </cfRule>
    <cfRule type="containsText" dxfId="72" priority="83" operator="containsText" text="HB">
      <formula>NOT(ISERROR(SEARCH("HB",D446)))</formula>
    </cfRule>
    <cfRule type="containsText" dxfId="71" priority="84" operator="containsText" text="HB">
      <formula>NOT(ISERROR(SEARCH("HB",D446)))</formula>
    </cfRule>
  </conditionalFormatting>
  <conditionalFormatting sqref="U446">
    <cfRule type="containsText" dxfId="70" priority="79" operator="containsText" text="RIP">
      <formula>NOT(ISERROR(SEARCH("RIP",U446)))</formula>
    </cfRule>
  </conditionalFormatting>
  <conditionalFormatting sqref="D455:AW455">
    <cfRule type="containsText" dxfId="69" priority="71" operator="containsText" text="RIP">
      <formula>NOT(ISERROR(SEARCH("RIP",D455)))</formula>
    </cfRule>
    <cfRule type="containsText" dxfId="68" priority="73" operator="containsText" text="RIP">
      <formula>NOT(ISERROR(SEARCH("RIP",D455)))</formula>
    </cfRule>
    <cfRule type="containsText" dxfId="67" priority="74" operator="containsText" text="RIP">
      <formula>NOT(ISERROR(SEARCH("RIP",D455)))</formula>
    </cfRule>
    <cfRule type="containsText" dxfId="66" priority="75" operator="containsText" text="ALIVE">
      <formula>NOT(ISERROR(SEARCH("ALIVE",D455)))</formula>
    </cfRule>
    <cfRule type="containsText" dxfId="65" priority="76" operator="containsText" text="HB">
      <formula>NOT(ISERROR(SEARCH("HB",D455)))</formula>
    </cfRule>
    <cfRule type="containsText" dxfId="64" priority="77" operator="containsText" text="HB">
      <formula>NOT(ISERROR(SEARCH("HB",D455)))</formula>
    </cfRule>
  </conditionalFormatting>
  <conditionalFormatting sqref="U455">
    <cfRule type="containsText" dxfId="63" priority="72" operator="containsText" text="RIP">
      <formula>NOT(ISERROR(SEARCH("RIP",U455)))</formula>
    </cfRule>
  </conditionalFormatting>
  <conditionalFormatting sqref="D464:AW464">
    <cfRule type="containsText" dxfId="62" priority="64" operator="containsText" text="RIP">
      <formula>NOT(ISERROR(SEARCH("RIP",D464)))</formula>
    </cfRule>
    <cfRule type="containsText" dxfId="61" priority="66" operator="containsText" text="RIP">
      <formula>NOT(ISERROR(SEARCH("RIP",D464)))</formula>
    </cfRule>
    <cfRule type="containsText" dxfId="60" priority="67" operator="containsText" text="RIP">
      <formula>NOT(ISERROR(SEARCH("RIP",D464)))</formula>
    </cfRule>
    <cfRule type="containsText" dxfId="59" priority="68" operator="containsText" text="ALIVE">
      <formula>NOT(ISERROR(SEARCH("ALIVE",D464)))</formula>
    </cfRule>
    <cfRule type="containsText" dxfId="58" priority="69" operator="containsText" text="HB">
      <formula>NOT(ISERROR(SEARCH("HB",D464)))</formula>
    </cfRule>
    <cfRule type="containsText" dxfId="57" priority="70" operator="containsText" text="HB">
      <formula>NOT(ISERROR(SEARCH("HB",D464)))</formula>
    </cfRule>
  </conditionalFormatting>
  <conditionalFormatting sqref="U464">
    <cfRule type="containsText" dxfId="56" priority="65" operator="containsText" text="RIP">
      <formula>NOT(ISERROR(SEARCH("RIP",U464)))</formula>
    </cfRule>
  </conditionalFormatting>
  <conditionalFormatting sqref="D473:AW473">
    <cfRule type="containsText" dxfId="55" priority="57" operator="containsText" text="RIP">
      <formula>NOT(ISERROR(SEARCH("RIP",D473)))</formula>
    </cfRule>
    <cfRule type="containsText" dxfId="54" priority="59" operator="containsText" text="RIP">
      <formula>NOT(ISERROR(SEARCH("RIP",D473)))</formula>
    </cfRule>
    <cfRule type="containsText" dxfId="53" priority="60" operator="containsText" text="RIP">
      <formula>NOT(ISERROR(SEARCH("RIP",D473)))</formula>
    </cfRule>
    <cfRule type="containsText" dxfId="52" priority="61" operator="containsText" text="ALIVE">
      <formula>NOT(ISERROR(SEARCH("ALIVE",D473)))</formula>
    </cfRule>
    <cfRule type="containsText" dxfId="51" priority="62" operator="containsText" text="HB">
      <formula>NOT(ISERROR(SEARCH("HB",D473)))</formula>
    </cfRule>
    <cfRule type="containsText" dxfId="50" priority="63" operator="containsText" text="HB">
      <formula>NOT(ISERROR(SEARCH("HB",D473)))</formula>
    </cfRule>
  </conditionalFormatting>
  <conditionalFormatting sqref="U473">
    <cfRule type="containsText" dxfId="49" priority="58" operator="containsText" text="RIP">
      <formula>NOT(ISERROR(SEARCH("RIP",U473)))</formula>
    </cfRule>
  </conditionalFormatting>
  <conditionalFormatting sqref="D482:AW482">
    <cfRule type="containsText" dxfId="48" priority="50" operator="containsText" text="RIP">
      <formula>NOT(ISERROR(SEARCH("RIP",D482)))</formula>
    </cfRule>
    <cfRule type="containsText" dxfId="47" priority="52" operator="containsText" text="RIP">
      <formula>NOT(ISERROR(SEARCH("RIP",D482)))</formula>
    </cfRule>
    <cfRule type="containsText" dxfId="46" priority="53" operator="containsText" text="RIP">
      <formula>NOT(ISERROR(SEARCH("RIP",D482)))</formula>
    </cfRule>
    <cfRule type="containsText" dxfId="45" priority="54" operator="containsText" text="ALIVE">
      <formula>NOT(ISERROR(SEARCH("ALIVE",D482)))</formula>
    </cfRule>
    <cfRule type="containsText" dxfId="44" priority="55" operator="containsText" text="HB">
      <formula>NOT(ISERROR(SEARCH("HB",D482)))</formula>
    </cfRule>
    <cfRule type="containsText" dxfId="43" priority="56" operator="containsText" text="HB">
      <formula>NOT(ISERROR(SEARCH("HB",D482)))</formula>
    </cfRule>
  </conditionalFormatting>
  <conditionalFormatting sqref="U482">
    <cfRule type="containsText" dxfId="42" priority="51" operator="containsText" text="RIP">
      <formula>NOT(ISERROR(SEARCH("RIP",U482)))</formula>
    </cfRule>
  </conditionalFormatting>
  <conditionalFormatting sqref="D500:AW500">
    <cfRule type="containsText" dxfId="41" priority="36" operator="containsText" text="RIP">
      <formula>NOT(ISERROR(SEARCH("RIP",D500)))</formula>
    </cfRule>
    <cfRule type="containsText" dxfId="40" priority="38" operator="containsText" text="RIP">
      <formula>NOT(ISERROR(SEARCH("RIP",D500)))</formula>
    </cfRule>
    <cfRule type="containsText" dxfId="39" priority="39" operator="containsText" text="RIP">
      <formula>NOT(ISERROR(SEARCH("RIP",D500)))</formula>
    </cfRule>
    <cfRule type="containsText" dxfId="38" priority="40" operator="containsText" text="ALIVE">
      <formula>NOT(ISERROR(SEARCH("ALIVE",D500)))</formula>
    </cfRule>
    <cfRule type="containsText" dxfId="37" priority="41" operator="containsText" text="HB">
      <formula>NOT(ISERROR(SEARCH("HB",D500)))</formula>
    </cfRule>
    <cfRule type="containsText" dxfId="36" priority="42" operator="containsText" text="HB">
      <formula>NOT(ISERROR(SEARCH("HB",D500)))</formula>
    </cfRule>
  </conditionalFormatting>
  <conditionalFormatting sqref="U500">
    <cfRule type="containsText" dxfId="35" priority="37" operator="containsText" text="RIP">
      <formula>NOT(ISERROR(SEARCH("RIP",U500)))</formula>
    </cfRule>
  </conditionalFormatting>
  <conditionalFormatting sqref="D509:AW509">
    <cfRule type="containsText" dxfId="34" priority="29" operator="containsText" text="RIP">
      <formula>NOT(ISERROR(SEARCH("RIP",D509)))</formula>
    </cfRule>
    <cfRule type="containsText" dxfId="33" priority="31" operator="containsText" text="RIP">
      <formula>NOT(ISERROR(SEARCH("RIP",D509)))</formula>
    </cfRule>
    <cfRule type="containsText" dxfId="32" priority="32" operator="containsText" text="RIP">
      <formula>NOT(ISERROR(SEARCH("RIP",D509)))</formula>
    </cfRule>
    <cfRule type="containsText" dxfId="31" priority="33" operator="containsText" text="ALIVE">
      <formula>NOT(ISERROR(SEARCH("ALIVE",D509)))</formula>
    </cfRule>
    <cfRule type="containsText" dxfId="30" priority="34" operator="containsText" text="HB">
      <formula>NOT(ISERROR(SEARCH("HB",D509)))</formula>
    </cfRule>
    <cfRule type="containsText" dxfId="29" priority="35" operator="containsText" text="HB">
      <formula>NOT(ISERROR(SEARCH("HB",D509)))</formula>
    </cfRule>
  </conditionalFormatting>
  <conditionalFormatting sqref="U509">
    <cfRule type="containsText" dxfId="28" priority="30" operator="containsText" text="RIP">
      <formula>NOT(ISERROR(SEARCH("RIP",U509)))</formula>
    </cfRule>
  </conditionalFormatting>
  <conditionalFormatting sqref="D518:AW518">
    <cfRule type="containsText" dxfId="27" priority="22" operator="containsText" text="RIP">
      <formula>NOT(ISERROR(SEARCH("RIP",D518)))</formula>
    </cfRule>
    <cfRule type="containsText" dxfId="26" priority="24" operator="containsText" text="RIP">
      <formula>NOT(ISERROR(SEARCH("RIP",D518)))</formula>
    </cfRule>
    <cfRule type="containsText" dxfId="25" priority="25" operator="containsText" text="RIP">
      <formula>NOT(ISERROR(SEARCH("RIP",D518)))</formula>
    </cfRule>
    <cfRule type="containsText" dxfId="24" priority="26" operator="containsText" text="ALIVE">
      <formula>NOT(ISERROR(SEARCH("ALIVE",D518)))</formula>
    </cfRule>
    <cfRule type="containsText" dxfId="23" priority="27" operator="containsText" text="HB">
      <formula>NOT(ISERROR(SEARCH("HB",D518)))</formula>
    </cfRule>
    <cfRule type="containsText" dxfId="22" priority="28" operator="containsText" text="HB">
      <formula>NOT(ISERROR(SEARCH("HB",D518)))</formula>
    </cfRule>
  </conditionalFormatting>
  <conditionalFormatting sqref="U518">
    <cfRule type="containsText" dxfId="21" priority="23" operator="containsText" text="RIP">
      <formula>NOT(ISERROR(SEARCH("RIP",U518)))</formula>
    </cfRule>
  </conditionalFormatting>
  <conditionalFormatting sqref="D527:AW527">
    <cfRule type="containsText" dxfId="20" priority="15" operator="containsText" text="RIP">
      <formula>NOT(ISERROR(SEARCH("RIP",D527)))</formula>
    </cfRule>
    <cfRule type="containsText" dxfId="19" priority="17" operator="containsText" text="RIP">
      <formula>NOT(ISERROR(SEARCH("RIP",D527)))</formula>
    </cfRule>
    <cfRule type="containsText" dxfId="18" priority="18" operator="containsText" text="RIP">
      <formula>NOT(ISERROR(SEARCH("RIP",D527)))</formula>
    </cfRule>
    <cfRule type="containsText" dxfId="17" priority="19" operator="containsText" text="ALIVE">
      <formula>NOT(ISERROR(SEARCH("ALIVE",D527)))</formula>
    </cfRule>
    <cfRule type="containsText" dxfId="16" priority="20" operator="containsText" text="HB">
      <formula>NOT(ISERROR(SEARCH("HB",D527)))</formula>
    </cfRule>
    <cfRule type="containsText" dxfId="15" priority="21" operator="containsText" text="HB">
      <formula>NOT(ISERROR(SEARCH("HB",D527)))</formula>
    </cfRule>
  </conditionalFormatting>
  <conditionalFormatting sqref="U527">
    <cfRule type="containsText" dxfId="14" priority="16" operator="containsText" text="RIP">
      <formula>NOT(ISERROR(SEARCH("RIP",U527)))</formula>
    </cfRule>
  </conditionalFormatting>
  <conditionalFormatting sqref="D536:AW536">
    <cfRule type="containsText" dxfId="13" priority="8" operator="containsText" text="RIP">
      <formula>NOT(ISERROR(SEARCH("RIP",D536)))</formula>
    </cfRule>
    <cfRule type="containsText" dxfId="12" priority="10" operator="containsText" text="RIP">
      <formula>NOT(ISERROR(SEARCH("RIP",D536)))</formula>
    </cfRule>
    <cfRule type="containsText" dxfId="11" priority="11" operator="containsText" text="RIP">
      <formula>NOT(ISERROR(SEARCH("RIP",D536)))</formula>
    </cfRule>
    <cfRule type="containsText" dxfId="10" priority="12" operator="containsText" text="ALIVE">
      <formula>NOT(ISERROR(SEARCH("ALIVE",D536)))</formula>
    </cfRule>
    <cfRule type="containsText" dxfId="9" priority="13" operator="containsText" text="HB">
      <formula>NOT(ISERROR(SEARCH("HB",D536)))</formula>
    </cfRule>
    <cfRule type="containsText" dxfId="8" priority="14" operator="containsText" text="HB">
      <formula>NOT(ISERROR(SEARCH("HB",D536)))</formula>
    </cfRule>
  </conditionalFormatting>
  <conditionalFormatting sqref="U536">
    <cfRule type="containsText" dxfId="7" priority="9" operator="containsText" text="RIP">
      <formula>NOT(ISERROR(SEARCH("RIP",U536)))</formula>
    </cfRule>
  </conditionalFormatting>
  <conditionalFormatting sqref="D545:AW545">
    <cfRule type="containsText" dxfId="6" priority="1" operator="containsText" text="RIP">
      <formula>NOT(ISERROR(SEARCH("RIP",D545)))</formula>
    </cfRule>
    <cfRule type="containsText" dxfId="5" priority="3" operator="containsText" text="RIP">
      <formula>NOT(ISERROR(SEARCH("RIP",D545)))</formula>
    </cfRule>
    <cfRule type="containsText" dxfId="4" priority="4" operator="containsText" text="RIP">
      <formula>NOT(ISERROR(SEARCH("RIP",D545)))</formula>
    </cfRule>
    <cfRule type="containsText" dxfId="3" priority="5" operator="containsText" text="ALIVE">
      <formula>NOT(ISERROR(SEARCH("ALIVE",D545)))</formula>
    </cfRule>
    <cfRule type="containsText" dxfId="2" priority="6" operator="containsText" text="HB">
      <formula>NOT(ISERROR(SEARCH("HB",D545)))</formula>
    </cfRule>
    <cfRule type="containsText" dxfId="1" priority="7" operator="containsText" text="HB">
      <formula>NOT(ISERROR(SEARCH("HB",D545)))</formula>
    </cfRule>
  </conditionalFormatting>
  <conditionalFormatting sqref="U545">
    <cfRule type="containsText" dxfId="0" priority="2" operator="containsText" text="RIP">
      <formula>NOT(ISERROR(SEARCH("RIP",U545)))</formula>
    </cfRule>
  </conditionalFormatting>
  <pageMargins left="0.7" right="0.7" top="0.75" bottom="0.75" header="0.3" footer="0.3"/>
  <pageSetup scale="72" orientation="portrait" verticalDpi="0" r:id="rId1"/>
  <headerFooter>
    <oddHeader>&amp;CInternal Working Document-Not for Distribution/Disclosure</oddHeader>
    <oddFooter>&amp;CInternal Working Document-Not for Distribution/Disclosure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A1:R135"/>
  <sheetViews>
    <sheetView showGridLines="0" zoomScale="85" zoomScaleNormal="85" workbookViewId="0"/>
  </sheetViews>
  <sheetFormatPr defaultColWidth="9.125" defaultRowHeight="15.75"/>
  <cols>
    <col min="1" max="1" width="6.125" customWidth="1"/>
    <col min="2" max="2" width="67.125" customWidth="1"/>
    <col min="3" max="8" width="22.625" bestFit="1" customWidth="1"/>
    <col min="9" max="9" width="25" customWidth="1"/>
    <col min="10" max="10" width="27.625" customWidth="1"/>
    <col min="11" max="11" width="18.125" customWidth="1"/>
    <col min="12" max="13" width="17.125" bestFit="1" customWidth="1"/>
    <col min="14" max="14" width="17.625" bestFit="1" customWidth="1"/>
    <col min="15" max="16" width="17.125" bestFit="1" customWidth="1"/>
    <col min="17" max="17" width="17.625" bestFit="1" customWidth="1"/>
    <col min="18" max="18" width="17.125" bestFit="1" customWidth="1"/>
  </cols>
  <sheetData>
    <row r="1" spans="1:10">
      <c r="A1" s="1050" t="s">
        <v>1321</v>
      </c>
      <c r="B1" s="68"/>
    </row>
    <row r="2" spans="1:10">
      <c r="A2" s="1050" t="s">
        <v>162</v>
      </c>
      <c r="B2" s="68"/>
      <c r="J2" s="15"/>
    </row>
    <row r="3" spans="1:10">
      <c r="G3" s="15"/>
      <c r="H3" s="15"/>
      <c r="I3" s="15"/>
      <c r="J3" s="15"/>
    </row>
    <row r="4" spans="1:10">
      <c r="B4" s="1051" t="s">
        <v>805</v>
      </c>
      <c r="C4" s="1051"/>
      <c r="D4" s="1051"/>
      <c r="E4" s="1051"/>
      <c r="F4" s="1051"/>
      <c r="G4" s="1051"/>
      <c r="H4" s="1051"/>
      <c r="I4" s="1051"/>
    </row>
    <row r="5" spans="1:10">
      <c r="D5" s="227" t="s">
        <v>548</v>
      </c>
      <c r="E5" s="227" t="s">
        <v>549</v>
      </c>
    </row>
    <row r="6" spans="1:10">
      <c r="C6" s="945" t="s">
        <v>1109</v>
      </c>
      <c r="D6" s="147"/>
      <c r="E6" s="147"/>
    </row>
    <row r="7" spans="1:10">
      <c r="D7" s="99"/>
      <c r="E7" s="99"/>
    </row>
    <row r="8" spans="1:10">
      <c r="C8" s="945" t="s">
        <v>1151</v>
      </c>
      <c r="D8" s="1052">
        <v>4000000</v>
      </c>
      <c r="E8" s="396"/>
    </row>
    <row r="9" spans="1:10">
      <c r="C9" s="945" t="s">
        <v>1150</v>
      </c>
      <c r="D9" s="865"/>
      <c r="E9" s="1052">
        <v>2000000</v>
      </c>
    </row>
    <row r="11" spans="1:10">
      <c r="C11" s="5" t="s">
        <v>1239</v>
      </c>
      <c r="D11" s="1052">
        <v>4000000</v>
      </c>
      <c r="E11" s="1052">
        <v>0</v>
      </c>
    </row>
    <row r="12" spans="1:10">
      <c r="D12" s="396"/>
      <c r="E12" s="396"/>
    </row>
    <row r="13" spans="1:10">
      <c r="C13" s="5" t="s">
        <v>2</v>
      </c>
      <c r="D13" s="1052"/>
      <c r="E13" s="1052"/>
      <c r="F13" t="s">
        <v>1279</v>
      </c>
    </row>
    <row r="14" spans="1:10">
      <c r="C14" s="5" t="s">
        <v>0</v>
      </c>
      <c r="D14" s="1052">
        <v>200000</v>
      </c>
      <c r="E14" s="1052">
        <v>162000</v>
      </c>
    </row>
    <row r="15" spans="1:10">
      <c r="C15" s="5" t="s">
        <v>1</v>
      </c>
      <c r="D15" s="1052">
        <v>50000</v>
      </c>
      <c r="E15" s="1052">
        <v>25000</v>
      </c>
    </row>
    <row r="16" spans="1:10">
      <c r="C16" s="5" t="s">
        <v>806</v>
      </c>
      <c r="D16" s="1052">
        <v>0</v>
      </c>
      <c r="E16" s="1052">
        <v>0</v>
      </c>
      <c r="F16" t="s">
        <v>1136</v>
      </c>
    </row>
    <row r="17" spans="1:9">
      <c r="C17" s="5" t="s">
        <v>742</v>
      </c>
      <c r="D17" s="1052">
        <v>0</v>
      </c>
      <c r="E17" s="1052">
        <v>0</v>
      </c>
      <c r="F17" t="s">
        <v>1136</v>
      </c>
    </row>
    <row r="18" spans="1:9">
      <c r="C18" s="5" t="s">
        <v>743</v>
      </c>
      <c r="D18" s="1052">
        <v>0</v>
      </c>
      <c r="E18" s="1052">
        <v>0</v>
      </c>
      <c r="F18" t="s">
        <v>1278</v>
      </c>
    </row>
    <row r="19" spans="1:9">
      <c r="D19" s="99">
        <v>250000</v>
      </c>
      <c r="E19" s="99">
        <v>187000</v>
      </c>
    </row>
    <row r="21" spans="1:9">
      <c r="B21" s="1051" t="s">
        <v>537</v>
      </c>
      <c r="C21" s="1051"/>
      <c r="D21" s="1051"/>
      <c r="E21" s="1051"/>
      <c r="F21" s="1051"/>
      <c r="G21" s="1051"/>
      <c r="H21" s="1051"/>
      <c r="I21" s="1051"/>
    </row>
    <row r="22" spans="1:9">
      <c r="C22" s="65"/>
      <c r="D22" s="65"/>
    </row>
    <row r="23" spans="1:9">
      <c r="C23" s="75">
        <v>2024</v>
      </c>
      <c r="D23" s="75">
        <v>2025</v>
      </c>
      <c r="E23" s="75">
        <v>2026</v>
      </c>
      <c r="F23" s="75">
        <v>2027</v>
      </c>
      <c r="G23" s="75">
        <v>2028</v>
      </c>
      <c r="H23" s="75">
        <v>2029</v>
      </c>
      <c r="I23" s="75">
        <v>2030</v>
      </c>
    </row>
    <row r="24" spans="1:9">
      <c r="A24" s="130"/>
      <c r="B24" s="5" t="s">
        <v>429</v>
      </c>
      <c r="C24" s="1053">
        <v>19320881243.385002</v>
      </c>
      <c r="D24" s="1053">
        <v>20576738524.205029</v>
      </c>
      <c r="E24" s="1053">
        <v>21914226528.278355</v>
      </c>
      <c r="F24" s="1053">
        <v>23338651252.616447</v>
      </c>
      <c r="G24" s="1053">
        <v>24855663584.036514</v>
      </c>
      <c r="H24" s="1053">
        <v>26471281716.998886</v>
      </c>
      <c r="I24" s="1053">
        <v>28191915028.603813</v>
      </c>
    </row>
    <row r="25" spans="1:9">
      <c r="A25" s="130"/>
      <c r="B25" s="5" t="s">
        <v>487</v>
      </c>
      <c r="C25" s="1053">
        <v>219162415</v>
      </c>
      <c r="D25" s="1053">
        <v>325304816</v>
      </c>
      <c r="E25" s="1053">
        <v>272125087.935</v>
      </c>
      <c r="F25" s="1053">
        <v>289813218.65077502</v>
      </c>
      <c r="G25" s="1053">
        <v>308651077.86307544</v>
      </c>
      <c r="H25" s="1053">
        <v>328713397.92417532</v>
      </c>
      <c r="I25" s="1053">
        <v>350079768.78924668</v>
      </c>
    </row>
    <row r="26" spans="1:9">
      <c r="B26" s="3" t="s">
        <v>1129</v>
      </c>
      <c r="D26" s="351">
        <v>0.06</v>
      </c>
      <c r="E26" s="351">
        <v>0.06</v>
      </c>
      <c r="F26" s="351">
        <v>0.05</v>
      </c>
      <c r="G26" s="351">
        <v>4.279394345077045E-2</v>
      </c>
      <c r="H26" s="351">
        <v>3.5000000000000003E-2</v>
      </c>
      <c r="I26" s="351">
        <v>3.5000000000000003E-2</v>
      </c>
    </row>
    <row r="49" spans="1:10">
      <c r="J49" s="137"/>
    </row>
    <row r="51" spans="1:10">
      <c r="J51" s="137"/>
    </row>
    <row r="52" spans="1:10">
      <c r="A52" s="130"/>
      <c r="B52" s="3"/>
      <c r="D52" s="351"/>
      <c r="E52" s="351"/>
      <c r="F52" s="351"/>
      <c r="G52" s="351"/>
      <c r="H52" s="351"/>
      <c r="I52" s="351"/>
    </row>
    <row r="53" spans="1:10" ht="32.85" customHeight="1">
      <c r="A53" s="130"/>
    </row>
    <row r="54" spans="1:10">
      <c r="A54" s="130"/>
      <c r="B54" s="3"/>
      <c r="C54" s="75">
        <v>2024</v>
      </c>
      <c r="D54" s="75">
        <v>2025</v>
      </c>
      <c r="E54" s="75">
        <v>2026</v>
      </c>
      <c r="F54" s="75">
        <v>2027</v>
      </c>
      <c r="G54" s="75">
        <v>2028</v>
      </c>
      <c r="H54" s="75">
        <v>2029</v>
      </c>
      <c r="I54" s="75">
        <v>2030</v>
      </c>
    </row>
    <row r="55" spans="1:10">
      <c r="A55" s="130"/>
      <c r="B55" s="3" t="s">
        <v>1027</v>
      </c>
      <c r="C55" s="1054">
        <v>1</v>
      </c>
      <c r="D55" s="1054">
        <v>0.96244131455399062</v>
      </c>
      <c r="E55" s="1054">
        <v>0.92629328396041366</v>
      </c>
      <c r="F55" s="1054">
        <v>1</v>
      </c>
      <c r="G55" s="1054">
        <v>0.96244131455399051</v>
      </c>
      <c r="H55" s="1054">
        <v>0.92629328396041344</v>
      </c>
      <c r="I55" s="1054">
        <v>0.89150292587739322</v>
      </c>
    </row>
    <row r="56" spans="1:10">
      <c r="A56" s="130"/>
      <c r="B56" s="3" t="s">
        <v>1026</v>
      </c>
      <c r="C56" s="1054">
        <v>0.54345347232000318</v>
      </c>
      <c r="D56" s="1054">
        <v>0.52814492380394673</v>
      </c>
      <c r="E56" s="1054">
        <v>0.51326760200665245</v>
      </c>
      <c r="F56" s="1054">
        <v>0.49880935969660595</v>
      </c>
      <c r="G56" s="1054">
        <v>0.48475839181782832</v>
      </c>
      <c r="H56" s="1054">
        <v>0.47110322585112896</v>
      </c>
      <c r="I56" s="1054">
        <v>0.45783271244687174</v>
      </c>
    </row>
    <row r="57" spans="1:10">
      <c r="A57" s="130"/>
      <c r="B57" s="5" t="s">
        <v>1106</v>
      </c>
      <c r="C57" s="1055">
        <v>1.5434534723200031</v>
      </c>
      <c r="D57" s="1055">
        <v>1.4905862383579374</v>
      </c>
      <c r="E57" s="1055">
        <v>1.4395608859670661</v>
      </c>
      <c r="F57" s="1055">
        <v>1.4988093596966059</v>
      </c>
      <c r="G57" s="1055">
        <v>1.4471997063718187</v>
      </c>
      <c r="H57" s="1055">
        <v>1.3973965098115424</v>
      </c>
      <c r="I57" s="1055">
        <v>1.349335638324265</v>
      </c>
    </row>
    <row r="58" spans="1:10">
      <c r="A58" s="130"/>
      <c r="B58" s="5" t="s">
        <v>454</v>
      </c>
      <c r="C58" s="75">
        <v>2024</v>
      </c>
      <c r="D58" s="75">
        <v>2025</v>
      </c>
      <c r="E58" s="75">
        <v>2026</v>
      </c>
      <c r="F58" s="75">
        <v>2027</v>
      </c>
      <c r="G58" s="75">
        <v>2028</v>
      </c>
      <c r="H58" s="75">
        <v>2029</v>
      </c>
      <c r="I58" s="75">
        <v>2030</v>
      </c>
    </row>
    <row r="59" spans="1:10">
      <c r="A59" s="130"/>
      <c r="B59" s="5" t="s">
        <v>1384</v>
      </c>
      <c r="C59" s="284">
        <v>4000000</v>
      </c>
    </row>
    <row r="60" spans="1:10">
      <c r="A60" s="130"/>
      <c r="B60" s="5" t="s">
        <v>1240</v>
      </c>
      <c r="C60" s="284">
        <v>2000000</v>
      </c>
    </row>
    <row r="61" spans="1:10">
      <c r="A61" s="130"/>
      <c r="B61" s="5" t="s">
        <v>1385</v>
      </c>
      <c r="C61" s="1056">
        <v>4000000</v>
      </c>
    </row>
    <row r="62" spans="1:10">
      <c r="A62" s="130"/>
      <c r="B62" s="5"/>
      <c r="C62" s="1056"/>
    </row>
    <row r="63" spans="1:10">
      <c r="A63" s="130"/>
      <c r="B63" s="793" t="s">
        <v>1149</v>
      </c>
      <c r="C63" s="133">
        <v>10000000</v>
      </c>
    </row>
    <row r="64" spans="1:10" ht="28.35" customHeight="1">
      <c r="A64" s="130"/>
      <c r="B64" s="5" t="s">
        <v>30</v>
      </c>
      <c r="C64" s="13">
        <v>10000000</v>
      </c>
      <c r="D64" s="126">
        <v>9713543.286040701</v>
      </c>
      <c r="E64" s="126">
        <v>11476973.053911582</v>
      </c>
      <c r="F64" s="126">
        <v>11348791.138877101</v>
      </c>
      <c r="G64" s="126">
        <v>11861201.515435837</v>
      </c>
      <c r="H64" s="126">
        <v>12038736.836464658</v>
      </c>
      <c r="I64" s="126">
        <v>11990536.801539645</v>
      </c>
    </row>
    <row r="65" spans="1:17" ht="28.35" customHeight="1">
      <c r="A65" s="130"/>
      <c r="B65" s="5"/>
    </row>
    <row r="66" spans="1:17">
      <c r="A66" s="130"/>
      <c r="B66" s="3" t="s">
        <v>6</v>
      </c>
      <c r="C66" s="99">
        <v>19320881.243385002</v>
      </c>
      <c r="D66" s="99">
        <v>19803903.274469629</v>
      </c>
      <c r="E66" s="99">
        <v>20299000.856331371</v>
      </c>
      <c r="F66" s="99">
        <v>23338651.252616446</v>
      </c>
      <c r="G66" s="99">
        <v>23922117.533931855</v>
      </c>
      <c r="H66" s="99">
        <v>24520170.472280148</v>
      </c>
      <c r="I66" s="99">
        <v>25133174.734087154</v>
      </c>
    </row>
    <row r="67" spans="1:17">
      <c r="A67" s="130"/>
      <c r="B67" s="3" t="s">
        <v>128</v>
      </c>
      <c r="C67" s="99">
        <v>10500000</v>
      </c>
      <c r="D67" s="99">
        <v>10867500</v>
      </c>
      <c r="E67" s="99">
        <v>11247862.5</v>
      </c>
      <c r="F67" s="99">
        <v>11641537.6875</v>
      </c>
      <c r="G67" s="99">
        <v>12048991.506562499</v>
      </c>
      <c r="H67" s="99">
        <v>12470706.209292186</v>
      </c>
      <c r="I67" s="99">
        <v>12907180.926617412</v>
      </c>
    </row>
    <row r="68" spans="1:17">
      <c r="A68" s="130"/>
      <c r="B68" s="3" t="s">
        <v>455</v>
      </c>
      <c r="C68" s="99">
        <v>9797799.4763583057</v>
      </c>
      <c r="D68" s="99">
        <v>13758321.695941109</v>
      </c>
      <c r="E68" s="99">
        <v>14174071.792109326</v>
      </c>
      <c r="F68" s="99">
        <v>14603015.748774983</v>
      </c>
      <c r="G68" s="99">
        <v>15045588.13688484</v>
      </c>
      <c r="H68" s="99">
        <v>15502238.236092238</v>
      </c>
      <c r="I68" s="99">
        <v>15973430.542540096</v>
      </c>
    </row>
    <row r="69" spans="1:17">
      <c r="A69" s="130"/>
      <c r="B69" s="3" t="s">
        <v>1271</v>
      </c>
      <c r="C69" s="99">
        <v>39618680.719743311</v>
      </c>
      <c r="D69" s="99">
        <v>44429724.970410734</v>
      </c>
      <c r="E69" s="99">
        <v>45720935.148440696</v>
      </c>
      <c r="F69" s="99">
        <v>49583204.688891433</v>
      </c>
      <c r="G69" s="99">
        <v>51016697.177379191</v>
      </c>
      <c r="H69" s="99">
        <v>52493114.917664573</v>
      </c>
      <c r="I69" s="99">
        <v>54013786.203244664</v>
      </c>
    </row>
    <row r="70" spans="1:17" ht="30.75" customHeight="1">
      <c r="A70" s="130"/>
      <c r="B70" s="5" t="s">
        <v>456</v>
      </c>
      <c r="C70" s="126">
        <v>49618680.719743311</v>
      </c>
      <c r="D70" s="126">
        <v>54143268.256451443</v>
      </c>
      <c r="E70" s="126">
        <v>57197908.202352278</v>
      </c>
      <c r="F70" s="126">
        <v>60931995.827768527</v>
      </c>
      <c r="G70" s="126">
        <v>62877898.692815036</v>
      </c>
      <c r="H70" s="126">
        <v>64531851.754129231</v>
      </c>
      <c r="I70" s="126">
        <v>66004323.004784308</v>
      </c>
    </row>
    <row r="71" spans="1:17" ht="24" customHeight="1">
      <c r="A71" s="130"/>
      <c r="B71" s="3"/>
    </row>
    <row r="72" spans="1:17">
      <c r="A72" s="130"/>
      <c r="B72" s="3" t="s">
        <v>9</v>
      </c>
      <c r="C72" s="65">
        <v>-1260000</v>
      </c>
      <c r="D72" s="65">
        <v>-1324000</v>
      </c>
      <c r="E72" s="65">
        <v>-1947218.0574793217</v>
      </c>
      <c r="F72" s="65">
        <v>-2021988.8074793217</v>
      </c>
      <c r="G72" s="65">
        <v>-1988972.8607699743</v>
      </c>
      <c r="H72" s="65">
        <v>-2070780.749197647</v>
      </c>
      <c r="I72" s="65">
        <v>-2156538.0484859133</v>
      </c>
    </row>
    <row r="73" spans="1:17">
      <c r="A73" s="130"/>
      <c r="B73" s="3" t="s">
        <v>117</v>
      </c>
      <c r="C73" s="1057">
        <v>-38645137.43370261</v>
      </c>
      <c r="D73" s="1057">
        <v>-40342295.202539861</v>
      </c>
      <c r="E73" s="1057">
        <v>-42901899.005995855</v>
      </c>
      <c r="F73" s="1057">
        <v>-45048805.504853368</v>
      </c>
      <c r="G73" s="1057">
        <v>-46850188.995580405</v>
      </c>
      <c r="H73" s="1057">
        <v>-48470534.203391939</v>
      </c>
      <c r="I73" s="1057">
        <v>-50147009.15126586</v>
      </c>
    </row>
    <row r="74" spans="1:17">
      <c r="A74" s="130"/>
      <c r="B74" s="3" t="s">
        <v>17</v>
      </c>
      <c r="C74" s="126">
        <v>39905137.43370261</v>
      </c>
      <c r="D74" s="126">
        <v>41666295.202539861</v>
      </c>
      <c r="E74" s="126">
        <v>44849117.063475177</v>
      </c>
      <c r="F74" s="126">
        <v>47070794.31233269</v>
      </c>
      <c r="G74" s="126">
        <v>48839161.856350377</v>
      </c>
      <c r="H74" s="126">
        <v>50541314.952589586</v>
      </c>
      <c r="I74" s="126">
        <v>52303547.199751772</v>
      </c>
    </row>
    <row r="75" spans="1:17" ht="40.5" customHeight="1" thickBot="1">
      <c r="A75" s="3" t="s">
        <v>1303</v>
      </c>
      <c r="D75" s="1058">
        <v>4.413360990832807E-2</v>
      </c>
      <c r="E75" s="1058">
        <v>7.638840567570547E-2</v>
      </c>
      <c r="F75" s="1058">
        <v>4.9536699813134834E-2</v>
      </c>
      <c r="G75" s="1058">
        <v>3.75682537304107E-2</v>
      </c>
      <c r="H75" s="1058">
        <v>3.4852217596315779E-2</v>
      </c>
      <c r="I75" s="1058">
        <v>3.4867162613700341E-2</v>
      </c>
    </row>
    <row r="76" spans="1:17">
      <c r="A76" s="130"/>
      <c r="B76" s="5" t="s">
        <v>1317</v>
      </c>
      <c r="C76" s="369">
        <v>9713543.286040701</v>
      </c>
      <c r="D76" s="369">
        <v>12476973.053911582</v>
      </c>
      <c r="E76" s="369">
        <v>12348791.138877101</v>
      </c>
      <c r="F76" s="369">
        <v>13861201.515435837</v>
      </c>
      <c r="G76" s="369">
        <v>14038736.836464658</v>
      </c>
      <c r="H76" s="369">
        <v>13990536.801539645</v>
      </c>
      <c r="I76" s="1059">
        <v>13700775.805032536</v>
      </c>
      <c r="J76" s="1060"/>
      <c r="K76" s="1061"/>
      <c r="L76" s="1062" t="s">
        <v>244</v>
      </c>
      <c r="M76" s="1061"/>
      <c r="N76" s="1061"/>
      <c r="O76" s="1061"/>
      <c r="P76" s="1061"/>
      <c r="Q76" s="1063"/>
    </row>
    <row r="77" spans="1:17" ht="20.85" hidden="1" customHeight="1">
      <c r="A77" s="130"/>
      <c r="B77" s="3" t="s">
        <v>1091</v>
      </c>
      <c r="C77" s="65">
        <v>0</v>
      </c>
      <c r="D77" s="65" t="e">
        <v>#REF!</v>
      </c>
      <c r="E77" s="65" t="e">
        <v>#REF!</v>
      </c>
      <c r="F77" s="65" t="e">
        <v>#REF!</v>
      </c>
      <c r="G77" s="65" t="e">
        <v>#REF!</v>
      </c>
      <c r="H77" s="65" t="e">
        <v>#REF!</v>
      </c>
      <c r="I77" s="65" t="e">
        <v>#REF!</v>
      </c>
      <c r="J77" s="1064"/>
      <c r="Q77" s="1065"/>
    </row>
    <row r="78" spans="1:17">
      <c r="A78" s="130"/>
      <c r="B78" s="3"/>
      <c r="J78" s="1064"/>
      <c r="Q78" s="1065"/>
    </row>
    <row r="79" spans="1:17">
      <c r="A79" s="130"/>
      <c r="B79" s="5" t="s">
        <v>1316</v>
      </c>
      <c r="D79" s="175" t="s">
        <v>1269</v>
      </c>
      <c r="H79" s="175" t="s">
        <v>1306</v>
      </c>
      <c r="J79" s="1064"/>
      <c r="K79" s="3" t="s">
        <v>1267</v>
      </c>
      <c r="L79" s="218">
        <v>0.02</v>
      </c>
      <c r="Q79" s="1065"/>
    </row>
    <row r="80" spans="1:17">
      <c r="A80" s="130"/>
      <c r="B80" s="3" t="s">
        <v>1386</v>
      </c>
      <c r="C80" s="1066">
        <v>0</v>
      </c>
      <c r="D80" s="1066">
        <v>500000</v>
      </c>
      <c r="E80" s="1066">
        <v>500000</v>
      </c>
      <c r="F80" s="1066">
        <v>1000000</v>
      </c>
      <c r="G80" s="1066">
        <v>1000000</v>
      </c>
      <c r="H80" s="1066">
        <v>1000000</v>
      </c>
      <c r="I80" s="1067">
        <v>752307.78605312051</v>
      </c>
      <c r="J80" s="1064"/>
      <c r="Q80" s="1065"/>
    </row>
    <row r="81" spans="1:18" ht="30" customHeight="1">
      <c r="B81" s="3" t="s">
        <v>1387</v>
      </c>
      <c r="C81" s="101"/>
      <c r="D81" s="1066">
        <v>500000</v>
      </c>
      <c r="E81" s="1066">
        <v>500000</v>
      </c>
      <c r="F81" s="1066">
        <v>1000000</v>
      </c>
      <c r="G81" s="1066">
        <v>1000000</v>
      </c>
      <c r="H81" s="1066">
        <v>1000000</v>
      </c>
      <c r="I81" s="1067"/>
      <c r="J81" s="1064"/>
      <c r="K81" s="201">
        <v>2024</v>
      </c>
      <c r="L81" s="201">
        <v>2025</v>
      </c>
      <c r="M81" s="201">
        <v>2026</v>
      </c>
      <c r="N81" s="201">
        <v>2027</v>
      </c>
      <c r="O81" s="201">
        <v>2028</v>
      </c>
      <c r="P81" s="201">
        <v>2029</v>
      </c>
      <c r="Q81" s="1068">
        <v>2030</v>
      </c>
    </row>
    <row r="82" spans="1:18" ht="30" customHeight="1">
      <c r="B82" s="3" t="s">
        <v>1253</v>
      </c>
      <c r="C82" s="65">
        <v>8160000</v>
      </c>
      <c r="D82" s="65">
        <v>7323200</v>
      </c>
      <c r="E82" s="65">
        <v>6469664</v>
      </c>
      <c r="F82" s="65">
        <v>4599057.28</v>
      </c>
      <c r="G82" s="65">
        <v>2691038.4256000007</v>
      </c>
      <c r="H82" s="65">
        <v>744859.19411200052</v>
      </c>
      <c r="I82" s="65">
        <v>0</v>
      </c>
      <c r="J82" s="1069" t="s">
        <v>1268</v>
      </c>
      <c r="K82" s="13">
        <v>8000000</v>
      </c>
      <c r="L82" s="13">
        <v>8160000</v>
      </c>
      <c r="M82" s="13">
        <v>7323200</v>
      </c>
      <c r="N82" s="13">
        <v>6469664</v>
      </c>
      <c r="O82" s="13">
        <v>4599057.28</v>
      </c>
      <c r="P82" s="13">
        <v>2691038.4256000007</v>
      </c>
      <c r="Q82" s="1070">
        <v>744859.19411200052</v>
      </c>
    </row>
    <row r="83" spans="1:18">
      <c r="A83" s="130"/>
      <c r="B83" s="1071" t="s">
        <v>1320</v>
      </c>
      <c r="C83" s="1072">
        <v>9713543.286040701</v>
      </c>
      <c r="D83" s="1072">
        <v>11476973.053911582</v>
      </c>
      <c r="E83" s="1072">
        <v>11348791.138877101</v>
      </c>
      <c r="F83" s="1072">
        <v>11861201.515435837</v>
      </c>
      <c r="G83" s="1072">
        <v>12038736.836464658</v>
      </c>
      <c r="H83" s="1072">
        <v>11990536.801539645</v>
      </c>
      <c r="I83" s="1073">
        <v>12948468.018979415</v>
      </c>
      <c r="J83" s="1069" t="s">
        <v>28</v>
      </c>
      <c r="K83" s="13">
        <v>160000</v>
      </c>
      <c r="L83" s="13">
        <v>163200</v>
      </c>
      <c r="M83" s="13">
        <v>146464</v>
      </c>
      <c r="N83" s="13">
        <v>129393.28</v>
      </c>
      <c r="O83" s="13">
        <v>91981.145600000003</v>
      </c>
      <c r="P83" s="13">
        <v>53820.768512000017</v>
      </c>
      <c r="Q83" s="1070">
        <v>7448.5919411200057</v>
      </c>
      <c r="R83" s="13">
        <v>752307.78605312004</v>
      </c>
    </row>
    <row r="84" spans="1:18">
      <c r="A84" s="130"/>
      <c r="B84" s="3"/>
      <c r="J84" s="1069" t="s">
        <v>1268</v>
      </c>
      <c r="K84" s="13">
        <v>8160000</v>
      </c>
      <c r="L84" s="13">
        <v>8323200</v>
      </c>
      <c r="M84" s="13">
        <v>7469664</v>
      </c>
      <c r="N84" s="13">
        <v>6599057.2800000003</v>
      </c>
      <c r="O84" s="13">
        <v>4691038.4256000007</v>
      </c>
      <c r="P84" s="13">
        <v>2744859.1941120005</v>
      </c>
      <c r="Q84" s="1070">
        <v>752307.78605312051</v>
      </c>
    </row>
    <row r="85" spans="1:18">
      <c r="A85" s="130"/>
      <c r="B85" s="3" t="s">
        <v>1138</v>
      </c>
      <c r="C85" s="13">
        <v>9976284.3584256526</v>
      </c>
      <c r="D85" s="13">
        <v>10416573.800634965</v>
      </c>
      <c r="E85" s="13">
        <v>11212279.265868794</v>
      </c>
      <c r="F85" s="13">
        <v>11767698.578083172</v>
      </c>
      <c r="G85" s="13">
        <v>12209790.464087594</v>
      </c>
      <c r="H85" s="13">
        <v>12635328.738147397</v>
      </c>
      <c r="I85" s="13">
        <v>13075886.799937943</v>
      </c>
      <c r="J85" s="1069" t="s">
        <v>717</v>
      </c>
      <c r="K85" s="13">
        <v>0</v>
      </c>
      <c r="L85" s="13">
        <v>1000000</v>
      </c>
      <c r="M85" s="13">
        <v>1000000</v>
      </c>
      <c r="N85" s="13">
        <v>2000000</v>
      </c>
      <c r="O85" s="13">
        <v>2000000</v>
      </c>
      <c r="P85" s="13">
        <v>2000000</v>
      </c>
      <c r="Q85" s="1070">
        <v>752307.78605312051</v>
      </c>
    </row>
    <row r="86" spans="1:18" ht="16.5" thickBot="1">
      <c r="A86" s="130"/>
      <c r="B86" s="3" t="s">
        <v>1319</v>
      </c>
      <c r="C86" s="1074">
        <v>0.97366343390532484</v>
      </c>
      <c r="D86" s="1074">
        <v>1.1017992358688975</v>
      </c>
      <c r="E86" s="1074">
        <v>1.0121752116381779</v>
      </c>
      <c r="F86" s="1074">
        <v>1.0079457284474307</v>
      </c>
      <c r="G86" s="1074">
        <v>0.98599045347042991</v>
      </c>
      <c r="H86" s="1074">
        <v>0.94896912063229055</v>
      </c>
      <c r="I86" s="1074">
        <v>0.99025543866293397</v>
      </c>
      <c r="J86" s="1075" t="s">
        <v>1268</v>
      </c>
      <c r="K86" s="1076">
        <v>8160000</v>
      </c>
      <c r="L86" s="1076">
        <v>7323200</v>
      </c>
      <c r="M86" s="1076">
        <v>6469664</v>
      </c>
      <c r="N86" s="1076">
        <v>4599057.28</v>
      </c>
      <c r="O86" s="1076">
        <v>2691038.4256000007</v>
      </c>
      <c r="P86" s="1076">
        <v>744859.19411200052</v>
      </c>
      <c r="Q86" s="1077">
        <v>0</v>
      </c>
    </row>
    <row r="87" spans="1:18">
      <c r="A87" s="130"/>
      <c r="B87" s="3"/>
      <c r="C87" s="65"/>
    </row>
    <row r="88" spans="1:18">
      <c r="A88" s="130"/>
      <c r="B88" s="3"/>
      <c r="C88" s="1078"/>
    </row>
    <row r="89" spans="1:18">
      <c r="A89" s="130"/>
      <c r="B89" s="3"/>
      <c r="C89" s="65"/>
    </row>
    <row r="90" spans="1:18">
      <c r="A90" s="130"/>
      <c r="B90" s="3"/>
      <c r="C90" s="65"/>
    </row>
    <row r="91" spans="1:18">
      <c r="A91" s="130"/>
      <c r="B91" s="3"/>
      <c r="C91" s="65"/>
    </row>
    <row r="92" spans="1:18">
      <c r="A92" s="130"/>
      <c r="B92" s="3"/>
      <c r="C92" s="65"/>
    </row>
    <row r="93" spans="1:18">
      <c r="A93" s="130"/>
      <c r="B93" s="1079" t="s">
        <v>1087</v>
      </c>
      <c r="C93" s="65"/>
    </row>
    <row r="94" spans="1:18">
      <c r="A94" s="130"/>
      <c r="B94" s="3" t="s">
        <v>5</v>
      </c>
      <c r="C94" s="1080">
        <v>10000000</v>
      </c>
      <c r="D94" s="1080">
        <v>9713543.2860406935</v>
      </c>
      <c r="E94" s="1080">
        <v>11476973.113911571</v>
      </c>
      <c r="F94" s="1080">
        <v>11348791.258877087</v>
      </c>
      <c r="G94" s="1080">
        <v>11861201.685435832</v>
      </c>
      <c r="H94" s="1080">
        <v>12038737.049258588</v>
      </c>
      <c r="I94" s="1080">
        <v>11990537.04933358</v>
      </c>
    </row>
    <row r="95" spans="1:18">
      <c r="A95" s="130"/>
      <c r="B95" s="3"/>
      <c r="C95" s="65"/>
    </row>
    <row r="96" spans="1:18" ht="17.25" customHeight="1">
      <c r="A96" s="130">
        <v>18</v>
      </c>
      <c r="B96" s="3" t="s">
        <v>1025</v>
      </c>
      <c r="C96" s="65">
        <v>19320881.243385002</v>
      </c>
      <c r="D96" s="65">
        <v>19803903.274469629</v>
      </c>
      <c r="E96" s="65">
        <v>20299000.856331371</v>
      </c>
      <c r="F96" s="65">
        <v>23338651.252616446</v>
      </c>
      <c r="G96" s="65">
        <v>23922117.533931855</v>
      </c>
      <c r="H96" s="65">
        <v>24520170.472280148</v>
      </c>
      <c r="I96" s="65">
        <v>25133174.734087154</v>
      </c>
      <c r="J96" s="137"/>
    </row>
    <row r="97" spans="1:10">
      <c r="A97" s="130">
        <v>21</v>
      </c>
      <c r="B97" s="3" t="s">
        <v>106</v>
      </c>
      <c r="C97" s="65">
        <v>10500000</v>
      </c>
      <c r="D97" s="65">
        <v>10867500</v>
      </c>
      <c r="E97" s="65">
        <v>11247862.5</v>
      </c>
      <c r="F97" s="65">
        <v>11641537.6875</v>
      </c>
      <c r="G97" s="65">
        <v>12048991.506562499</v>
      </c>
      <c r="H97" s="65">
        <v>12470706.209292186</v>
      </c>
      <c r="I97" s="65">
        <v>12907180.926617412</v>
      </c>
      <c r="J97" s="137"/>
    </row>
    <row r="98" spans="1:10">
      <c r="A98" s="130"/>
      <c r="B98" s="3" t="s">
        <v>1024</v>
      </c>
      <c r="C98" s="65">
        <v>9797799.4763583057</v>
      </c>
      <c r="D98" s="65">
        <v>13758321.695941109</v>
      </c>
      <c r="E98" s="65">
        <v>14174071.792109326</v>
      </c>
      <c r="F98" s="65">
        <v>14603015.748774983</v>
      </c>
      <c r="G98" s="65">
        <v>15045588.13688484</v>
      </c>
      <c r="H98" s="65">
        <v>15502238.236092238</v>
      </c>
      <c r="I98" s="65">
        <v>15973430.542540096</v>
      </c>
      <c r="J98" s="137"/>
    </row>
    <row r="99" spans="1:10">
      <c r="A99" s="130">
        <v>31</v>
      </c>
      <c r="B99" s="3" t="s">
        <v>453</v>
      </c>
      <c r="C99" s="1081">
        <v>39618680.719743311</v>
      </c>
      <c r="D99" s="1081">
        <v>44429724.970410734</v>
      </c>
      <c r="E99" s="1081">
        <v>45720935.148440696</v>
      </c>
      <c r="F99" s="1081">
        <v>49583204.688891433</v>
      </c>
      <c r="G99" s="1081">
        <v>51016697.177379191</v>
      </c>
      <c r="H99" s="1081">
        <v>52493114.917664573</v>
      </c>
      <c r="I99" s="1081">
        <v>54013786.203244664</v>
      </c>
      <c r="J99" s="137"/>
    </row>
    <row r="100" spans="1:10">
      <c r="A100" s="130">
        <v>32</v>
      </c>
      <c r="B100" s="3"/>
      <c r="C100" s="65"/>
      <c r="D100" s="65"/>
      <c r="E100" s="65"/>
      <c r="F100" s="65"/>
      <c r="G100" s="65"/>
      <c r="H100" s="65"/>
      <c r="I100" s="65"/>
    </row>
    <row r="101" spans="1:10">
      <c r="A101" s="130"/>
      <c r="B101" s="5" t="s">
        <v>459</v>
      </c>
      <c r="C101" s="1081">
        <v>49618680.719743311</v>
      </c>
      <c r="D101" s="1081">
        <v>54143268.256451428</v>
      </c>
      <c r="E101" s="1081">
        <v>57197908.262352265</v>
      </c>
      <c r="F101" s="1081">
        <v>60931995.947768524</v>
      </c>
      <c r="G101" s="1081">
        <v>62877898.862815022</v>
      </c>
      <c r="H101" s="1081">
        <v>64531851.966923162</v>
      </c>
      <c r="I101" s="1081">
        <v>66004323.252578244</v>
      </c>
    </row>
    <row r="102" spans="1:10" ht="9" customHeight="1">
      <c r="A102" s="130"/>
      <c r="B102" s="3"/>
      <c r="C102" s="65"/>
      <c r="D102" s="65"/>
      <c r="E102" s="65"/>
      <c r="F102" s="65"/>
      <c r="G102" s="65"/>
      <c r="H102" s="65"/>
      <c r="I102" s="65"/>
    </row>
    <row r="103" spans="1:10">
      <c r="A103" s="130">
        <v>34</v>
      </c>
      <c r="B103" s="3" t="s">
        <v>9</v>
      </c>
      <c r="C103" s="65">
        <v>-1260000</v>
      </c>
      <c r="D103" s="65">
        <v>-1324000</v>
      </c>
      <c r="E103" s="65">
        <v>-1947218.0574793217</v>
      </c>
      <c r="F103" s="65">
        <v>-2021988.8074793217</v>
      </c>
      <c r="G103" s="65">
        <v>-1988972.8607699743</v>
      </c>
      <c r="H103" s="65">
        <v>-2070780.749197647</v>
      </c>
      <c r="I103" s="65">
        <v>-2156538.0484859133</v>
      </c>
      <c r="J103" s="137"/>
    </row>
    <row r="104" spans="1:10" ht="20.85" hidden="1" customHeight="1">
      <c r="A104" s="130"/>
      <c r="B104" s="3"/>
      <c r="C104" s="65"/>
      <c r="D104" s="1082">
        <v>0.06</v>
      </c>
      <c r="E104" s="1082">
        <v>0.06</v>
      </c>
      <c r="F104" s="1082">
        <v>0.05</v>
      </c>
      <c r="G104" s="1082">
        <v>4.279394345077045E-2</v>
      </c>
      <c r="H104" s="1082">
        <v>3.5000000000000003E-2</v>
      </c>
      <c r="I104" s="1082">
        <v>3.5000000000000003E-2</v>
      </c>
    </row>
    <row r="105" spans="1:10" ht="29.25" customHeight="1">
      <c r="A105" s="130"/>
      <c r="B105" s="3" t="s">
        <v>1081</v>
      </c>
      <c r="C105" s="1081">
        <v>48358680.719743311</v>
      </c>
      <c r="D105" s="1081">
        <v>52819268.31645143</v>
      </c>
      <c r="E105" s="1081">
        <v>55250690.264872946</v>
      </c>
      <c r="F105" s="1081">
        <v>58910007.190289199</v>
      </c>
      <c r="G105" s="1081">
        <v>60888926.044838995</v>
      </c>
      <c r="H105" s="1081">
        <v>62461071.252725512</v>
      </c>
      <c r="I105" s="1081">
        <v>63847785.239092328</v>
      </c>
    </row>
    <row r="107" spans="1:10">
      <c r="A107" s="130">
        <v>64</v>
      </c>
      <c r="B107" s="3" t="s">
        <v>430</v>
      </c>
      <c r="C107" s="65">
        <v>6</v>
      </c>
      <c r="D107" s="65">
        <v>6</v>
      </c>
      <c r="E107" s="65">
        <v>7</v>
      </c>
      <c r="F107" s="65">
        <v>7</v>
      </c>
      <c r="G107" s="65">
        <v>7</v>
      </c>
      <c r="H107" s="65">
        <v>7</v>
      </c>
      <c r="I107" s="65">
        <v>7</v>
      </c>
    </row>
    <row r="108" spans="1:10" ht="5.25" customHeight="1">
      <c r="A108" s="130"/>
      <c r="B108" s="3"/>
      <c r="C108" s="65"/>
      <c r="D108" s="65"/>
      <c r="E108" s="65"/>
      <c r="F108" s="65"/>
      <c r="G108" s="65"/>
      <c r="H108" s="65"/>
      <c r="I108" s="65"/>
    </row>
    <row r="109" spans="1:10">
      <c r="A109" s="130">
        <v>65</v>
      </c>
      <c r="B109" s="3" t="s">
        <v>431</v>
      </c>
      <c r="C109" s="65">
        <v>159</v>
      </c>
      <c r="D109" s="65">
        <v>159</v>
      </c>
      <c r="E109" s="65">
        <v>159</v>
      </c>
      <c r="F109" s="65">
        <v>159</v>
      </c>
      <c r="G109" s="65">
        <v>159</v>
      </c>
      <c r="H109" s="65">
        <v>159</v>
      </c>
      <c r="I109" s="65">
        <v>159</v>
      </c>
    </row>
    <row r="110" spans="1:10">
      <c r="A110" s="130">
        <v>66</v>
      </c>
      <c r="B110" s="3" t="s">
        <v>432</v>
      </c>
      <c r="C110" s="65">
        <v>19</v>
      </c>
      <c r="D110" s="65">
        <v>21</v>
      </c>
      <c r="E110" s="65">
        <v>24</v>
      </c>
      <c r="F110" s="65">
        <v>24</v>
      </c>
      <c r="G110" s="65">
        <v>24</v>
      </c>
      <c r="H110" s="65">
        <v>24</v>
      </c>
      <c r="I110" s="65">
        <v>24</v>
      </c>
    </row>
    <row r="111" spans="1:10">
      <c r="A111" s="130">
        <v>68</v>
      </c>
      <c r="B111" s="5" t="s">
        <v>1078</v>
      </c>
      <c r="C111" s="1053">
        <v>178</v>
      </c>
      <c r="D111" s="1053">
        <v>180</v>
      </c>
      <c r="E111" s="1053">
        <v>183</v>
      </c>
      <c r="F111" s="1053">
        <v>183</v>
      </c>
      <c r="G111" s="1053">
        <v>183</v>
      </c>
      <c r="H111" s="1053">
        <v>183</v>
      </c>
      <c r="I111" s="1053">
        <v>183</v>
      </c>
    </row>
    <row r="112" spans="1:10">
      <c r="A112" s="130">
        <v>75</v>
      </c>
      <c r="B112" s="3"/>
      <c r="C112" s="65"/>
      <c r="D112" s="65"/>
      <c r="E112" s="65"/>
      <c r="F112" s="65"/>
      <c r="G112" s="65"/>
      <c r="H112" s="65"/>
      <c r="I112" s="65"/>
    </row>
    <row r="113" spans="1:9">
      <c r="A113" s="130">
        <v>76</v>
      </c>
      <c r="B113" s="3" t="s">
        <v>1086</v>
      </c>
      <c r="C113" s="1053">
        <v>48358680.719743311</v>
      </c>
      <c r="D113" s="1053">
        <v>52819268.31645143</v>
      </c>
      <c r="E113" s="1053">
        <v>55250690.264872946</v>
      </c>
      <c r="F113" s="1053">
        <v>58910007.190289199</v>
      </c>
      <c r="G113" s="1053">
        <v>60888926.044838995</v>
      </c>
      <c r="H113" s="1053">
        <v>62461071.252725512</v>
      </c>
      <c r="I113" s="1053">
        <v>63847785.239092328</v>
      </c>
    </row>
    <row r="114" spans="1:9">
      <c r="A114" s="130">
        <v>79</v>
      </c>
      <c r="B114" s="3"/>
      <c r="C114" s="1083"/>
      <c r="D114" s="1083"/>
      <c r="E114" s="1083"/>
      <c r="F114" s="1083"/>
      <c r="G114" s="1083"/>
      <c r="H114" s="1083"/>
      <c r="I114" s="1083"/>
    </row>
    <row r="115" spans="1:9">
      <c r="A115" s="130"/>
      <c r="B115" s="945" t="s">
        <v>1079</v>
      </c>
      <c r="C115" s="865">
        <v>-34141576.803940721</v>
      </c>
      <c r="D115" s="865">
        <v>-36473777.753885105</v>
      </c>
      <c r="E115" s="865">
        <v>-39242476.433881462</v>
      </c>
      <c r="F115" s="865">
        <v>-41204600.255575538</v>
      </c>
      <c r="G115" s="865">
        <v>-42967907.588824242</v>
      </c>
      <c r="H115" s="865">
        <v>-44471784.354433082</v>
      </c>
      <c r="I115" s="865">
        <v>-46028296.806838252</v>
      </c>
    </row>
    <row r="116" spans="1:9">
      <c r="A116" s="130">
        <v>80</v>
      </c>
      <c r="B116" s="3"/>
      <c r="C116" s="1083"/>
      <c r="D116" s="1083"/>
      <c r="E116" s="1083"/>
      <c r="F116" s="1083"/>
      <c r="G116" s="1083"/>
      <c r="H116" s="1083"/>
      <c r="I116" s="1083"/>
    </row>
    <row r="117" spans="1:9">
      <c r="A117" s="130"/>
      <c r="B117" s="945" t="s">
        <v>1080</v>
      </c>
      <c r="C117" s="865">
        <v>-4503560.629761897</v>
      </c>
      <c r="D117" s="865">
        <v>-3868517.4486547546</v>
      </c>
      <c r="E117" s="865">
        <v>-3659422.5721143973</v>
      </c>
      <c r="F117" s="865">
        <v>-3844205.2492778292</v>
      </c>
      <c r="G117" s="865">
        <v>-3882281.406756164</v>
      </c>
      <c r="H117" s="865">
        <v>-3998749.848958849</v>
      </c>
      <c r="I117" s="865">
        <v>-4118712.3444276145</v>
      </c>
    </row>
    <row r="118" spans="1:9">
      <c r="A118" s="130"/>
      <c r="B118" s="945" t="s">
        <v>17</v>
      </c>
      <c r="C118" s="865">
        <v>-38645137.433702618</v>
      </c>
      <c r="D118" s="865">
        <v>-40342295.202539861</v>
      </c>
      <c r="E118" s="865">
        <v>-42901899.005995862</v>
      </c>
      <c r="F118" s="865">
        <v>-45048805.504853368</v>
      </c>
      <c r="G118" s="865">
        <v>-46850188.995580405</v>
      </c>
      <c r="H118" s="865">
        <v>-48470534.203391932</v>
      </c>
      <c r="I118" s="865">
        <v>-50147009.151265867</v>
      </c>
    </row>
    <row r="119" spans="1:9">
      <c r="A119" s="130"/>
      <c r="B119" s="3"/>
      <c r="C119" s="1083"/>
      <c r="D119" s="1083"/>
      <c r="E119" s="1083"/>
      <c r="F119" s="1083"/>
      <c r="G119" s="1083"/>
      <c r="H119" s="1083"/>
      <c r="I119" s="1083"/>
    </row>
    <row r="120" spans="1:9">
      <c r="A120" s="130">
        <v>81</v>
      </c>
      <c r="B120" s="3" t="s">
        <v>472</v>
      </c>
      <c r="C120" s="133">
        <v>9713543.2860406935</v>
      </c>
      <c r="D120" s="133">
        <v>12476973.113911571</v>
      </c>
      <c r="E120" s="133">
        <v>12348791.258877087</v>
      </c>
      <c r="F120" s="133">
        <v>13861201.685435832</v>
      </c>
      <c r="G120" s="133">
        <v>14038737.049258588</v>
      </c>
      <c r="H120" s="133">
        <v>13990537.04933358</v>
      </c>
      <c r="I120" s="133">
        <v>13700776.087826461</v>
      </c>
    </row>
    <row r="121" spans="1:9">
      <c r="A121" s="130">
        <v>82</v>
      </c>
      <c r="B121" s="3" t="s">
        <v>319</v>
      </c>
      <c r="C121" s="1084">
        <v>0</v>
      </c>
      <c r="D121" s="1084">
        <v>1000000</v>
      </c>
      <c r="E121" s="1084">
        <v>1000000</v>
      </c>
      <c r="F121" s="1084">
        <v>2000000</v>
      </c>
      <c r="G121" s="1084">
        <v>2000000</v>
      </c>
      <c r="H121" s="1084">
        <v>2000000</v>
      </c>
      <c r="I121" s="1084">
        <v>752307.78605312051</v>
      </c>
    </row>
    <row r="123" spans="1:9">
      <c r="B123" t="s">
        <v>1128</v>
      </c>
      <c r="C123" s="126">
        <v>9713543.2860406935</v>
      </c>
      <c r="D123" s="126">
        <v>11476973.113911571</v>
      </c>
      <c r="E123" s="126">
        <v>11348791.258877087</v>
      </c>
      <c r="F123" s="126">
        <v>11861201.685435832</v>
      </c>
      <c r="G123" s="126">
        <v>12038737.049258588</v>
      </c>
      <c r="H123" s="126">
        <v>11990537.04933358</v>
      </c>
      <c r="I123" s="126">
        <v>12948468.30177334</v>
      </c>
    </row>
    <row r="124" spans="1:9">
      <c r="B124" s="3"/>
    </row>
    <row r="135" spans="2:2">
      <c r="B135" s="3"/>
    </row>
  </sheetData>
  <sortState xmlns:xlrd2="http://schemas.microsoft.com/office/spreadsheetml/2017/richdata2" ref="K5:M97">
    <sortCondition ref="M5:M97"/>
  </sortState>
  <pageMargins left="0" right="0" top="0.75" bottom="0.75" header="0.3" footer="0.3"/>
  <pageSetup scale="31" fitToHeight="0" orientation="landscape" r:id="rId1"/>
  <headerFooter>
    <oddFooter>&amp;C&amp;P</oddFooter>
  </headerFooter>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0"/>
  <sheetViews>
    <sheetView showGridLines="0" zoomScaleNormal="100" workbookViewId="0">
      <selection activeCell="E11" sqref="E11"/>
    </sheetView>
  </sheetViews>
  <sheetFormatPr defaultRowHeight="15.75"/>
  <cols>
    <col min="1" max="1" width="50.625" customWidth="1"/>
    <col min="2" max="2" width="13.125" customWidth="1"/>
    <col min="5" max="5" width="12" customWidth="1"/>
    <col min="7" max="7" width="24.125" customWidth="1"/>
    <col min="8" max="8" width="16.625" customWidth="1"/>
  </cols>
  <sheetData>
    <row r="1" spans="1:5" ht="21">
      <c r="A1" s="326" t="str">
        <f>COVER!B10&amp;" "&amp;COVER!B11</f>
        <v xml:space="preserve">Olympia-Tumwater Regional Fire Authority </v>
      </c>
      <c r="B1" s="68"/>
      <c r="C1" s="2"/>
      <c r="D1" s="440" t="s">
        <v>532</v>
      </c>
    </row>
    <row r="2" spans="1:5" ht="26.25">
      <c r="A2" s="108" t="s">
        <v>162</v>
      </c>
      <c r="B2" s="68"/>
      <c r="C2" s="68"/>
      <c r="D2" s="2"/>
    </row>
    <row r="3" spans="1:5" ht="30.75" customHeight="1">
      <c r="A3" s="1120" t="s">
        <v>545</v>
      </c>
      <c r="B3" s="1120"/>
      <c r="C3" s="1120"/>
      <c r="D3" s="1120"/>
      <c r="E3" s="1120"/>
    </row>
    <row r="4" spans="1:5" ht="18.75" customHeight="1">
      <c r="A4" s="442" t="e">
        <f>"1.  Begin 2022 with a General Fund cash balance of "&amp;TEXT(B11,"$#,###")&amp;"."</f>
        <v>#REF!</v>
      </c>
      <c r="B4" s="442"/>
      <c r="C4" s="442"/>
      <c r="D4" s="442"/>
      <c r="E4" s="442"/>
    </row>
    <row r="5" spans="1:5" ht="19.5" customHeight="1">
      <c r="A5" s="442" t="e">
        <f>"2.  Over the next seven years, add "&amp;TEXT(B16,"$#,###")&amp; " from property taxes and operating revenues."</f>
        <v>#REF!</v>
      </c>
      <c r="B5" s="442"/>
      <c r="C5" s="442"/>
      <c r="D5" s="442"/>
      <c r="E5" s="442"/>
    </row>
    <row r="6" spans="1:5" ht="21.75" customHeight="1">
      <c r="A6" s="442" t="e">
        <f>"3.  From the total revenue, transfer "&amp;TEXT(B25,"$#,###")&amp;" to reserve accounts for future capital expenses."</f>
        <v>#REF!</v>
      </c>
      <c r="B6" s="443"/>
      <c r="C6" s="443"/>
      <c r="D6" s="443"/>
      <c r="E6" s="443"/>
    </row>
    <row r="7" spans="1:5" ht="21.75" customHeight="1">
      <c r="A7" s="442" t="e">
        <f>"4.  Over the next seven years, expend "&amp;TEXT(B48,"$#,###") &amp;" on life-safety emergency services."</f>
        <v>#REF!</v>
      </c>
      <c r="B7" s="442"/>
      <c r="C7" s="442"/>
      <c r="D7" s="442"/>
      <c r="E7" s="442"/>
    </row>
    <row r="8" spans="1:5" ht="29.25" customHeight="1">
      <c r="A8" s="1120" t="s">
        <v>536</v>
      </c>
      <c r="B8" s="1120"/>
      <c r="C8" s="1120"/>
      <c r="D8" s="1120"/>
      <c r="E8" s="442"/>
    </row>
    <row r="9" spans="1:5" ht="28.5" customHeight="1">
      <c r="A9" s="442" t="e">
        <f>"5.  End the seventh year with  an RFA General Fund cash balance of  "&amp;TEXT(B50,"$#,###")&amp; " ."</f>
        <v>#REF!</v>
      </c>
      <c r="B9" s="168"/>
      <c r="C9" s="442"/>
      <c r="D9" s="442"/>
      <c r="E9" s="442"/>
    </row>
    <row r="10" spans="1:5" ht="10.5" customHeight="1">
      <c r="A10" s="197"/>
      <c r="B10" s="197"/>
      <c r="C10" s="197"/>
      <c r="D10" s="197"/>
      <c r="E10" s="197"/>
    </row>
    <row r="11" spans="1:5" ht="12" customHeight="1">
      <c r="A11" s="410" t="s">
        <v>546</v>
      </c>
      <c r="B11" s="411" t="e">
        <f>'Dashboard 1'!G40</f>
        <v>#REF!</v>
      </c>
    </row>
    <row r="12" spans="1:5">
      <c r="A12" s="36" t="s">
        <v>448</v>
      </c>
      <c r="B12" s="415" t="e">
        <f>'Dashboard 2'!J16</f>
        <v>#REF!</v>
      </c>
    </row>
    <row r="13" spans="1:5">
      <c r="A13" s="36" t="s">
        <v>449</v>
      </c>
      <c r="B13" s="415" t="e">
        <f>'Dashboard 2'!J20</f>
        <v>#REF!</v>
      </c>
    </row>
    <row r="14" spans="1:5">
      <c r="A14" s="36" t="s">
        <v>463</v>
      </c>
      <c r="B14" s="415" t="e">
        <f>'Dashboard 2'!J23</f>
        <v>#REF!</v>
      </c>
    </row>
    <row r="15" spans="1:5">
      <c r="A15" s="36" t="s">
        <v>450</v>
      </c>
      <c r="B15" s="416">
        <f>'Dashboard 2'!J31</f>
        <v>15973430.542540096</v>
      </c>
    </row>
    <row r="16" spans="1:5">
      <c r="A16" s="412" t="s">
        <v>451</v>
      </c>
      <c r="B16" s="413" t="e">
        <f>SUM(B12:B15)</f>
        <v>#REF!</v>
      </c>
    </row>
    <row r="17" spans="1:11">
      <c r="A17" s="36"/>
      <c r="B17" s="36"/>
    </row>
    <row r="18" spans="1:11">
      <c r="A18" s="414" t="s">
        <v>9</v>
      </c>
      <c r="B18" s="36"/>
    </row>
    <row r="19" spans="1:11">
      <c r="A19" s="417" t="s">
        <v>2</v>
      </c>
      <c r="B19" s="418" t="e">
        <f>#REF!</f>
        <v>#REF!</v>
      </c>
    </row>
    <row r="20" spans="1:11">
      <c r="A20" s="417" t="s">
        <v>0</v>
      </c>
      <c r="B20" s="418" t="e">
        <f>#REF!</f>
        <v>#REF!</v>
      </c>
    </row>
    <row r="21" spans="1:11">
      <c r="A21" s="417" t="s">
        <v>342</v>
      </c>
      <c r="B21" s="418" t="e">
        <f>#REF!</f>
        <v>#REF!</v>
      </c>
    </row>
    <row r="22" spans="1:11">
      <c r="A22" s="417" t="s">
        <v>1</v>
      </c>
      <c r="B22" s="418" t="e">
        <f>#REF!</f>
        <v>#REF!</v>
      </c>
    </row>
    <row r="23" spans="1:11">
      <c r="A23" s="417" t="s">
        <v>85</v>
      </c>
      <c r="B23" s="418" t="e">
        <f>#REF!</f>
        <v>#REF!</v>
      </c>
    </row>
    <row r="24" spans="1:11">
      <c r="A24" s="417" t="s">
        <v>343</v>
      </c>
      <c r="B24" s="418" t="e">
        <f>#REF!</f>
        <v>#REF!</v>
      </c>
    </row>
    <row r="25" spans="1:11" ht="12" customHeight="1">
      <c r="A25" s="412" t="s">
        <v>477</v>
      </c>
      <c r="B25" s="411" t="e">
        <f>SUM(B19:B24)</f>
        <v>#REF!</v>
      </c>
    </row>
    <row r="26" spans="1:11" ht="12" customHeight="1">
      <c r="A26" s="36"/>
      <c r="B26" s="36"/>
    </row>
    <row r="27" spans="1:11" ht="12" customHeight="1">
      <c r="A27" s="419" t="s">
        <v>117</v>
      </c>
      <c r="B27" s="36"/>
    </row>
    <row r="28" spans="1:11" ht="12" customHeight="1">
      <c r="A28" s="417" t="s">
        <v>155</v>
      </c>
      <c r="B28" s="415">
        <f>'RFA Strat'!M7</f>
        <v>0</v>
      </c>
      <c r="K28" s="130"/>
    </row>
    <row r="29" spans="1:11" ht="12" customHeight="1">
      <c r="A29" s="417" t="s">
        <v>252</v>
      </c>
      <c r="B29" s="415">
        <f>'RFA Strat'!M8</f>
        <v>0</v>
      </c>
      <c r="K29" s="130"/>
    </row>
    <row r="30" spans="1:11" ht="12" customHeight="1">
      <c r="A30" s="417" t="s">
        <v>436</v>
      </c>
      <c r="B30" s="415">
        <f>'RFA Strat'!M9</f>
        <v>0</v>
      </c>
      <c r="K30" s="130"/>
    </row>
    <row r="31" spans="1:11" ht="12" customHeight="1">
      <c r="A31" s="417" t="s">
        <v>253</v>
      </c>
      <c r="B31" s="415" t="e">
        <f>'RFA Strat'!#REF!</f>
        <v>#REF!</v>
      </c>
      <c r="K31" s="130"/>
    </row>
    <row r="32" spans="1:11" ht="12" customHeight="1">
      <c r="A32" s="417" t="s">
        <v>254</v>
      </c>
      <c r="B32" s="415">
        <f>'RFA Strat'!M10</f>
        <v>0</v>
      </c>
      <c r="K32" s="130"/>
    </row>
    <row r="33" spans="1:11" ht="12" customHeight="1">
      <c r="A33" s="417" t="s">
        <v>255</v>
      </c>
      <c r="B33" s="415">
        <f>'RFA Strat'!M11</f>
        <v>0</v>
      </c>
      <c r="K33" s="130"/>
    </row>
    <row r="34" spans="1:11" ht="12" customHeight="1">
      <c r="A34" s="417" t="s">
        <v>256</v>
      </c>
      <c r="B34" s="415">
        <f>'RFA Strat'!M12</f>
        <v>0</v>
      </c>
      <c r="K34" s="130"/>
    </row>
    <row r="35" spans="1:11" ht="12" customHeight="1">
      <c r="A35" s="417" t="s">
        <v>257</v>
      </c>
      <c r="B35" s="415" t="e">
        <f>'RFA Strat'!#REF!</f>
        <v>#REF!</v>
      </c>
      <c r="K35" s="130"/>
    </row>
    <row r="36" spans="1:11" ht="12" customHeight="1">
      <c r="A36" s="417" t="s">
        <v>258</v>
      </c>
      <c r="B36" s="415" t="e">
        <f>'RFA Strat'!#REF!</f>
        <v>#REF!</v>
      </c>
      <c r="K36" s="130"/>
    </row>
    <row r="37" spans="1:11" ht="12" customHeight="1">
      <c r="A37" s="417" t="s">
        <v>259</v>
      </c>
      <c r="B37" s="415">
        <f>'RFA Strat'!M13</f>
        <v>0</v>
      </c>
      <c r="K37" s="130"/>
    </row>
    <row r="38" spans="1:11" ht="12" customHeight="1">
      <c r="A38" s="417" t="s">
        <v>260</v>
      </c>
      <c r="B38" s="415" t="e">
        <f>'RFA Strat'!#REF!</f>
        <v>#REF!</v>
      </c>
      <c r="K38" s="130"/>
    </row>
    <row r="39" spans="1:11" ht="12" customHeight="1">
      <c r="A39" s="417" t="s">
        <v>261</v>
      </c>
      <c r="B39" s="415" t="e">
        <f>'RFA Strat'!#REF!</f>
        <v>#REF!</v>
      </c>
      <c r="K39" s="130"/>
    </row>
    <row r="40" spans="1:11" ht="12" customHeight="1">
      <c r="A40" s="417" t="s">
        <v>270</v>
      </c>
      <c r="B40" s="415">
        <f>'RFA Strat'!M14</f>
        <v>0</v>
      </c>
      <c r="K40" s="130"/>
    </row>
    <row r="41" spans="1:11" ht="12" customHeight="1">
      <c r="A41" s="417" t="s">
        <v>262</v>
      </c>
      <c r="B41" s="415">
        <f>'RFA Strat'!M15</f>
        <v>0</v>
      </c>
    </row>
    <row r="42" spans="1:11" ht="12" customHeight="1">
      <c r="A42" s="417" t="s">
        <v>263</v>
      </c>
      <c r="B42" s="415">
        <f>'RFA Strat'!M16</f>
        <v>0</v>
      </c>
    </row>
    <row r="43" spans="1:11" ht="12" customHeight="1">
      <c r="A43" s="417" t="s">
        <v>264</v>
      </c>
      <c r="B43" s="415">
        <f>'RFA Strat'!M17</f>
        <v>0</v>
      </c>
    </row>
    <row r="44" spans="1:11" ht="12" customHeight="1">
      <c r="A44" s="417" t="s">
        <v>265</v>
      </c>
      <c r="B44" s="415" t="e">
        <f>'RFA Strat'!#REF!</f>
        <v>#REF!</v>
      </c>
    </row>
    <row r="45" spans="1:11" ht="12" customHeight="1">
      <c r="A45" s="417" t="s">
        <v>266</v>
      </c>
      <c r="B45" s="415">
        <f>'RFA Strat'!M18</f>
        <v>0</v>
      </c>
    </row>
    <row r="46" spans="1:11" ht="12" customHeight="1">
      <c r="A46" s="417" t="s">
        <v>267</v>
      </c>
      <c r="B46" s="415">
        <f>'RFA Strat'!M19</f>
        <v>0</v>
      </c>
    </row>
    <row r="47" spans="1:11" ht="12" customHeight="1">
      <c r="A47" s="417" t="s">
        <v>268</v>
      </c>
      <c r="B47" s="415">
        <f>'RFA Strat'!M20</f>
        <v>0</v>
      </c>
    </row>
    <row r="48" spans="1:11" ht="12" customHeight="1">
      <c r="A48" s="412" t="s">
        <v>478</v>
      </c>
      <c r="B48" s="413" t="e">
        <f>SUM(B28:B47)</f>
        <v>#REF!</v>
      </c>
    </row>
    <row r="49" spans="1:2" ht="3" customHeight="1">
      <c r="A49" s="36"/>
      <c r="B49" s="36"/>
    </row>
    <row r="50" spans="1:2" ht="21" customHeight="1">
      <c r="A50" s="410" t="s">
        <v>547</v>
      </c>
      <c r="B50" s="454" t="e">
        <f>B11+B16-B25-B48</f>
        <v>#REF!</v>
      </c>
    </row>
  </sheetData>
  <mergeCells count="2">
    <mergeCell ref="A3:E3"/>
    <mergeCell ref="A8:D8"/>
  </mergeCells>
  <pageMargins left="0.7" right="0.7" top="0.75" bottom="0.75" header="0.3" footer="0.3"/>
  <pageSetup scale="89" fitToHeight="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pageSetUpPr fitToPage="1"/>
  </sheetPr>
  <dimension ref="A1:N70"/>
  <sheetViews>
    <sheetView showGridLines="0" zoomScale="110" zoomScaleNormal="110" zoomScaleSheetLayoutView="100" workbookViewId="0">
      <selection activeCell="P38" sqref="P38"/>
    </sheetView>
  </sheetViews>
  <sheetFormatPr defaultRowHeight="15.75"/>
  <cols>
    <col min="5" max="5" width="10.625" customWidth="1"/>
    <col min="6" max="6" width="12.125" bestFit="1" customWidth="1"/>
    <col min="7" max="8" width="10.125" customWidth="1"/>
    <col min="9" max="9" width="10.625" customWidth="1"/>
    <col min="10" max="10" width="11" customWidth="1"/>
  </cols>
  <sheetData>
    <row r="1" spans="1:14" ht="26.25">
      <c r="A1" s="108" t="str">
        <f>COVER!B10&amp;" "&amp;COVER!B11</f>
        <v xml:space="preserve">Olympia-Tumwater Regional Fire Authority </v>
      </c>
      <c r="B1" s="68"/>
      <c r="C1" s="68"/>
      <c r="D1" s="68"/>
      <c r="E1" s="68"/>
      <c r="F1" s="68"/>
      <c r="G1" s="68"/>
      <c r="H1" s="68"/>
      <c r="I1" s="2"/>
      <c r="J1" s="68"/>
      <c r="K1" s="2"/>
      <c r="L1" s="2"/>
      <c r="M1" s="153" t="s">
        <v>533</v>
      </c>
    </row>
    <row r="2" spans="1:14" ht="26.25">
      <c r="A2" s="108" t="s">
        <v>162</v>
      </c>
      <c r="B2" s="68"/>
      <c r="C2" s="68"/>
      <c r="D2" s="2"/>
      <c r="G2" s="15"/>
      <c r="H2" s="15"/>
      <c r="I2" s="97"/>
      <c r="J2" s="15"/>
    </row>
    <row r="3" spans="1:14" ht="21">
      <c r="G3" s="15"/>
      <c r="H3" s="15"/>
      <c r="I3" s="97"/>
      <c r="J3" s="15"/>
    </row>
    <row r="6" spans="1:14">
      <c r="B6" s="1122" t="s">
        <v>531</v>
      </c>
      <c r="C6" s="1123"/>
      <c r="D6" s="1124"/>
    </row>
    <row r="7" spans="1:14" ht="15.75" customHeight="1">
      <c r="B7" s="1128" t="s">
        <v>516</v>
      </c>
      <c r="C7" s="1128"/>
      <c r="D7" s="1128"/>
      <c r="E7" s="1128"/>
      <c r="F7" s="1128"/>
      <c r="G7" s="1128"/>
      <c r="H7" s="1128"/>
      <c r="I7" s="1128"/>
      <c r="J7" s="1128"/>
      <c r="K7" s="1128"/>
      <c r="L7" s="1128"/>
      <c r="M7" s="1128"/>
      <c r="N7" s="149"/>
    </row>
    <row r="8" spans="1:14">
      <c r="B8" s="1128"/>
      <c r="C8" s="1128"/>
      <c r="D8" s="1128"/>
      <c r="E8" s="1128"/>
      <c r="F8" s="1128"/>
      <c r="G8" s="1128"/>
      <c r="H8" s="1128"/>
      <c r="I8" s="1128"/>
      <c r="J8" s="1128"/>
      <c r="K8" s="1128"/>
      <c r="L8" s="1128"/>
      <c r="M8" s="1128"/>
      <c r="N8" s="149"/>
    </row>
    <row r="9" spans="1:14">
      <c r="B9" s="161"/>
      <c r="C9" s="358" t="s">
        <v>502</v>
      </c>
      <c r="D9" s="151" t="s">
        <v>507</v>
      </c>
      <c r="E9" s="161"/>
      <c r="F9" s="161"/>
      <c r="G9" s="161"/>
      <c r="H9" s="161"/>
      <c r="I9" s="161"/>
      <c r="J9" s="161"/>
      <c r="K9" s="161"/>
      <c r="L9" s="161"/>
      <c r="M9" s="161"/>
      <c r="N9" s="149"/>
    </row>
    <row r="10" spans="1:14">
      <c r="B10" s="161"/>
      <c r="C10" s="358" t="s">
        <v>503</v>
      </c>
      <c r="D10" s="151" t="s">
        <v>508</v>
      </c>
      <c r="E10" s="161"/>
      <c r="F10" s="161"/>
      <c r="G10" s="161"/>
      <c r="H10" s="161"/>
      <c r="I10" s="161"/>
      <c r="J10" s="161"/>
      <c r="K10" s="161"/>
      <c r="L10" s="161"/>
      <c r="M10" s="161"/>
      <c r="N10" s="149"/>
    </row>
    <row r="11" spans="1:14">
      <c r="B11" s="161"/>
      <c r="C11" s="358" t="s">
        <v>504</v>
      </c>
      <c r="D11" s="151" t="s">
        <v>509</v>
      </c>
      <c r="E11" s="161"/>
      <c r="F11" s="161"/>
      <c r="G11" s="161"/>
      <c r="H11" s="161"/>
      <c r="I11" s="161"/>
      <c r="J11" s="161"/>
      <c r="K11" s="161"/>
      <c r="L11" s="161"/>
      <c r="M11" s="161"/>
      <c r="N11" s="149"/>
    </row>
    <row r="12" spans="1:14">
      <c r="B12" s="161"/>
      <c r="C12" s="358" t="s">
        <v>505</v>
      </c>
      <c r="D12" s="151" t="s">
        <v>510</v>
      </c>
      <c r="E12" s="161"/>
      <c r="F12" s="161"/>
      <c r="G12" s="161"/>
      <c r="H12" s="161"/>
      <c r="I12" s="161"/>
      <c r="J12" s="161"/>
      <c r="K12" s="161"/>
      <c r="L12" s="161"/>
      <c r="M12" s="161"/>
      <c r="N12" s="149"/>
    </row>
    <row r="13" spans="1:14">
      <c r="B13" s="161"/>
      <c r="C13" s="358" t="s">
        <v>506</v>
      </c>
      <c r="D13" s="151" t="s">
        <v>511</v>
      </c>
      <c r="E13" s="161"/>
      <c r="F13" s="161"/>
      <c r="G13" s="161"/>
      <c r="H13" s="161"/>
      <c r="I13" s="161"/>
      <c r="J13" s="161"/>
      <c r="K13" s="161"/>
      <c r="L13" s="161"/>
      <c r="M13" s="161"/>
      <c r="N13" s="149"/>
    </row>
    <row r="14" spans="1:14">
      <c r="B14" s="161"/>
      <c r="C14" s="358" t="s">
        <v>512</v>
      </c>
      <c r="D14" s="151" t="s">
        <v>514</v>
      </c>
      <c r="E14" s="161"/>
      <c r="F14" s="161"/>
      <c r="G14" s="161"/>
      <c r="H14" s="161"/>
      <c r="I14" s="161"/>
      <c r="J14" s="161"/>
      <c r="K14" s="161"/>
      <c r="L14" s="161"/>
      <c r="M14" s="161"/>
      <c r="N14" s="149"/>
    </row>
    <row r="15" spans="1:14">
      <c r="B15" s="161"/>
      <c r="C15" s="358" t="s">
        <v>513</v>
      </c>
      <c r="D15" s="151" t="s">
        <v>515</v>
      </c>
      <c r="E15" s="161"/>
      <c r="F15" s="161"/>
      <c r="G15" s="161"/>
      <c r="H15" s="161"/>
      <c r="I15" s="161"/>
      <c r="J15" s="161"/>
      <c r="K15" s="161"/>
      <c r="L15" s="161"/>
      <c r="M15" s="161"/>
      <c r="N15" s="149"/>
    </row>
    <row r="16" spans="1:14">
      <c r="B16" s="149"/>
      <c r="C16" s="149"/>
      <c r="D16" s="149"/>
      <c r="E16" s="149"/>
      <c r="F16" s="149"/>
      <c r="G16" s="149"/>
      <c r="H16" s="149"/>
      <c r="I16" s="149"/>
      <c r="J16" s="149"/>
      <c r="K16" s="149"/>
      <c r="L16" s="149"/>
      <c r="M16" s="149"/>
      <c r="N16" s="149"/>
    </row>
    <row r="17" spans="2:14" ht="15.75" customHeight="1">
      <c r="B17" s="1121" t="s">
        <v>517</v>
      </c>
      <c r="C17" s="1121"/>
      <c r="D17" s="1121"/>
      <c r="E17" s="1121"/>
      <c r="F17" s="1121"/>
      <c r="G17" s="1121"/>
      <c r="H17" s="1121"/>
      <c r="I17" s="1121"/>
      <c r="J17" s="1121"/>
      <c r="K17" s="1121"/>
      <c r="L17" s="1121"/>
      <c r="M17" s="1121"/>
      <c r="N17" s="149"/>
    </row>
    <row r="18" spans="2:14">
      <c r="B18" s="1121"/>
      <c r="C18" s="1121"/>
      <c r="D18" s="1121"/>
      <c r="E18" s="1121"/>
      <c r="F18" s="1121"/>
      <c r="G18" s="1121"/>
      <c r="H18" s="1121"/>
      <c r="I18" s="1121"/>
      <c r="J18" s="1121"/>
      <c r="K18" s="1121"/>
      <c r="L18" s="1121"/>
      <c r="M18" s="1121"/>
      <c r="N18" s="149"/>
    </row>
    <row r="19" spans="2:14">
      <c r="B19" s="1121"/>
      <c r="C19" s="1121"/>
      <c r="D19" s="1121"/>
      <c r="E19" s="1121"/>
      <c r="F19" s="1121"/>
      <c r="G19" s="1121"/>
      <c r="H19" s="1121"/>
      <c r="I19" s="1121"/>
      <c r="J19" s="1121"/>
      <c r="K19" s="1121"/>
      <c r="L19" s="1121"/>
      <c r="M19" s="1121"/>
      <c r="N19" s="149"/>
    </row>
    <row r="20" spans="2:14">
      <c r="B20" s="149"/>
      <c r="C20" s="149"/>
      <c r="D20" s="149"/>
      <c r="E20" s="149"/>
      <c r="F20" s="149"/>
      <c r="G20" s="149"/>
      <c r="H20" s="149"/>
      <c r="I20" s="149"/>
      <c r="J20" s="149"/>
      <c r="K20" s="149"/>
      <c r="L20" s="149"/>
      <c r="M20" s="149"/>
      <c r="N20" s="149"/>
    </row>
    <row r="21" spans="2:14">
      <c r="B21" s="1125" t="s">
        <v>181</v>
      </c>
      <c r="C21" s="1126"/>
      <c r="D21" s="1127"/>
    </row>
    <row r="22" spans="2:14" ht="15.75" customHeight="1">
      <c r="B22" s="1121" t="s">
        <v>212</v>
      </c>
      <c r="C22" s="1121"/>
      <c r="D22" s="1121"/>
      <c r="E22" s="1121"/>
      <c r="F22" s="1121"/>
      <c r="G22" s="1121"/>
      <c r="H22" s="1121"/>
      <c r="I22" s="1121"/>
      <c r="J22" s="1121"/>
      <c r="K22" s="1121"/>
      <c r="L22" s="1121"/>
      <c r="M22" s="1121"/>
      <c r="N22" s="149"/>
    </row>
    <row r="23" spans="2:14">
      <c r="B23" s="1121"/>
      <c r="C23" s="1121"/>
      <c r="D23" s="1121"/>
      <c r="E23" s="1121"/>
      <c r="F23" s="1121"/>
      <c r="G23" s="1121"/>
      <c r="H23" s="1121"/>
      <c r="I23" s="1121"/>
      <c r="J23" s="1121"/>
      <c r="K23" s="1121"/>
      <c r="L23" s="1121"/>
      <c r="M23" s="1121"/>
      <c r="N23" s="149"/>
    </row>
    <row r="24" spans="2:14">
      <c r="B24" s="1121"/>
      <c r="C24" s="1121"/>
      <c r="D24" s="1121"/>
      <c r="E24" s="1121"/>
      <c r="F24" s="1121"/>
      <c r="G24" s="1121"/>
      <c r="H24" s="1121"/>
      <c r="I24" s="1121"/>
      <c r="J24" s="1121"/>
      <c r="K24" s="1121"/>
      <c r="L24" s="1121"/>
      <c r="M24" s="1121"/>
      <c r="N24" s="149"/>
    </row>
    <row r="25" spans="2:14">
      <c r="B25" s="1121"/>
      <c r="C25" s="1121"/>
      <c r="D25" s="1121"/>
      <c r="E25" s="1121"/>
      <c r="F25" s="1121"/>
      <c r="G25" s="1121"/>
      <c r="H25" s="1121"/>
      <c r="I25" s="1121"/>
      <c r="J25" s="1121"/>
      <c r="K25" s="1121"/>
      <c r="L25" s="1121"/>
      <c r="M25" s="1121"/>
      <c r="N25" s="149"/>
    </row>
    <row r="26" spans="2:14">
      <c r="B26" s="1121"/>
      <c r="C26" s="1121"/>
      <c r="D26" s="1121"/>
      <c r="E26" s="1121"/>
      <c r="F26" s="1121"/>
      <c r="G26" s="1121"/>
      <c r="H26" s="1121"/>
      <c r="I26" s="1121"/>
      <c r="J26" s="1121"/>
      <c r="K26" s="1121"/>
      <c r="L26" s="1121"/>
      <c r="M26" s="1121"/>
      <c r="N26" s="149"/>
    </row>
    <row r="27" spans="2:14">
      <c r="B27" s="149"/>
      <c r="C27" s="149"/>
      <c r="D27" s="149"/>
      <c r="E27" s="149"/>
      <c r="F27" s="149"/>
      <c r="G27" s="149"/>
      <c r="H27" s="149"/>
      <c r="I27" s="149"/>
      <c r="J27" s="149"/>
      <c r="K27" s="149"/>
      <c r="L27" s="149"/>
      <c r="M27" s="149"/>
      <c r="N27" s="150"/>
    </row>
    <row r="28" spans="2:14">
      <c r="B28" s="161"/>
      <c r="C28" s="1125" t="s">
        <v>329</v>
      </c>
      <c r="D28" s="1126"/>
      <c r="E28" s="1127"/>
      <c r="F28" s="161"/>
      <c r="G28" s="161"/>
      <c r="H28" s="161"/>
      <c r="I28" s="161"/>
      <c r="J28" s="161"/>
      <c r="K28" s="161"/>
      <c r="L28" s="161"/>
      <c r="M28" s="161"/>
      <c r="N28" s="150"/>
    </row>
    <row r="29" spans="2:14" ht="15.75" customHeight="1">
      <c r="B29" s="161"/>
      <c r="C29" s="1121" t="s">
        <v>519</v>
      </c>
      <c r="D29" s="1121"/>
      <c r="E29" s="1121"/>
      <c r="F29" s="1121"/>
      <c r="G29" s="1121"/>
      <c r="H29" s="1121"/>
      <c r="I29" s="1121"/>
      <c r="J29" s="1121"/>
      <c r="K29" s="1121"/>
      <c r="L29" s="1121"/>
      <c r="M29" s="1121"/>
      <c r="N29" s="150"/>
    </row>
    <row r="30" spans="2:14">
      <c r="B30" s="161"/>
      <c r="C30" s="1121"/>
      <c r="D30" s="1121"/>
      <c r="E30" s="1121"/>
      <c r="F30" s="1121"/>
      <c r="G30" s="1121"/>
      <c r="H30" s="1121"/>
      <c r="I30" s="1121"/>
      <c r="J30" s="1121"/>
      <c r="K30" s="1121"/>
      <c r="L30" s="1121"/>
      <c r="M30" s="1121"/>
      <c r="N30" s="150"/>
    </row>
    <row r="31" spans="2:14">
      <c r="B31" s="161"/>
      <c r="C31" s="1121"/>
      <c r="D31" s="1121"/>
      <c r="E31" s="1121"/>
      <c r="F31" s="1121"/>
      <c r="G31" s="1121"/>
      <c r="H31" s="1121"/>
      <c r="I31" s="1121"/>
      <c r="J31" s="1121"/>
      <c r="K31" s="1121"/>
      <c r="L31" s="1121"/>
      <c r="M31" s="1121"/>
      <c r="N31" s="150"/>
    </row>
    <row r="32" spans="2:14">
      <c r="B32" s="161"/>
      <c r="C32" s="1121"/>
      <c r="D32" s="1121"/>
      <c r="E32" s="1121"/>
      <c r="F32" s="1121"/>
      <c r="G32" s="1121"/>
      <c r="H32" s="1121"/>
      <c r="I32" s="1121"/>
      <c r="J32" s="1121"/>
      <c r="K32" s="1121"/>
      <c r="L32" s="1121"/>
      <c r="M32" s="1121"/>
      <c r="N32" s="150"/>
    </row>
    <row r="33" spans="2:14">
      <c r="B33" s="161"/>
      <c r="C33" s="1121"/>
      <c r="D33" s="1121"/>
      <c r="E33" s="1121"/>
      <c r="F33" s="1121"/>
      <c r="G33" s="1121"/>
      <c r="H33" s="1121"/>
      <c r="I33" s="1121"/>
      <c r="J33" s="1121"/>
      <c r="K33" s="1121"/>
      <c r="L33" s="1121"/>
      <c r="M33" s="1121"/>
      <c r="N33" s="150"/>
    </row>
    <row r="34" spans="2:14">
      <c r="B34" s="161"/>
      <c r="C34" s="1121"/>
      <c r="D34" s="1121"/>
      <c r="E34" s="1121"/>
      <c r="F34" s="1121"/>
      <c r="G34" s="1121"/>
      <c r="H34" s="1121"/>
      <c r="I34" s="1121"/>
      <c r="J34" s="1121"/>
      <c r="K34" s="1121"/>
      <c r="L34" s="1121"/>
      <c r="M34" s="1121"/>
      <c r="N34" s="150"/>
    </row>
    <row r="35" spans="2:14">
      <c r="B35" s="161"/>
      <c r="C35" s="1121"/>
      <c r="D35" s="1121"/>
      <c r="E35" s="1121"/>
      <c r="F35" s="1121"/>
      <c r="G35" s="1121"/>
      <c r="H35" s="1121"/>
      <c r="I35" s="1121"/>
      <c r="J35" s="1121"/>
      <c r="K35" s="1121"/>
      <c r="L35" s="1121"/>
      <c r="M35" s="1121"/>
      <c r="N35" s="150"/>
    </row>
    <row r="36" spans="2:14" ht="18.75">
      <c r="B36" s="161"/>
      <c r="C36" s="161"/>
      <c r="D36" s="240" t="s">
        <v>84</v>
      </c>
      <c r="E36" s="161"/>
      <c r="F36" s="235" t="s">
        <v>247</v>
      </c>
      <c r="G36" s="161"/>
      <c r="H36" s="161"/>
      <c r="I36" s="161"/>
      <c r="J36" s="161"/>
      <c r="K36" s="161"/>
      <c r="L36" s="161"/>
      <c r="M36" s="161"/>
      <c r="N36" s="150"/>
    </row>
    <row r="37" spans="2:14">
      <c r="B37" s="161"/>
      <c r="C37" s="161"/>
      <c r="D37" s="161"/>
      <c r="E37" s="161" t="s">
        <v>571</v>
      </c>
      <c r="F37" s="232" t="e">
        <f>#REF!</f>
        <v>#REF!</v>
      </c>
      <c r="G37" s="161"/>
      <c r="H37" s="161"/>
      <c r="I37" s="161"/>
      <c r="J37" s="161"/>
      <c r="K37" s="161"/>
      <c r="L37" s="161"/>
      <c r="M37" s="161"/>
      <c r="N37" s="150"/>
    </row>
    <row r="38" spans="2:14">
      <c r="B38" s="161"/>
      <c r="C38" s="161"/>
      <c r="D38" s="161"/>
      <c r="E38" s="161" t="s">
        <v>572</v>
      </c>
      <c r="F38" s="232" t="e">
        <f>#REF!</f>
        <v>#REF!</v>
      </c>
      <c r="G38" s="161"/>
      <c r="H38" s="161"/>
      <c r="I38" s="161"/>
      <c r="J38" s="161"/>
      <c r="K38" s="161"/>
      <c r="L38" s="161"/>
      <c r="M38" s="161"/>
      <c r="N38" s="150"/>
    </row>
    <row r="39" spans="2:14">
      <c r="B39" s="161"/>
      <c r="C39" s="161"/>
      <c r="D39" s="161"/>
      <c r="E39" s="231" t="s">
        <v>247</v>
      </c>
      <c r="F39" s="239" t="e">
        <f>SUM(F37:F38)</f>
        <v>#REF!</v>
      </c>
      <c r="G39" s="161"/>
      <c r="H39" s="161"/>
      <c r="I39" s="161"/>
      <c r="J39" s="161"/>
      <c r="K39" s="161"/>
      <c r="L39" s="161"/>
      <c r="M39" s="161"/>
      <c r="N39" s="150"/>
    </row>
    <row r="40" spans="2:14">
      <c r="B40" s="161"/>
      <c r="C40" s="161"/>
      <c r="D40" s="161"/>
      <c r="E40" s="161"/>
      <c r="F40" s="161"/>
      <c r="G40" s="161"/>
      <c r="H40" s="161"/>
      <c r="I40" s="161"/>
      <c r="J40" s="161"/>
      <c r="K40" s="161"/>
      <c r="L40" s="161"/>
      <c r="M40" s="161"/>
      <c r="N40" s="150"/>
    </row>
    <row r="41" spans="2:14" ht="31.5">
      <c r="B41" s="161"/>
      <c r="C41" s="161"/>
      <c r="D41" s="240" t="s">
        <v>242</v>
      </c>
      <c r="E41" s="161"/>
      <c r="F41" s="234" t="s">
        <v>247</v>
      </c>
      <c r="G41" s="233" t="s">
        <v>273</v>
      </c>
      <c r="H41" s="233" t="s">
        <v>148</v>
      </c>
      <c r="I41" s="233" t="s">
        <v>331</v>
      </c>
      <c r="J41" s="231" t="s">
        <v>149</v>
      </c>
      <c r="K41" s="231" t="s">
        <v>333</v>
      </c>
      <c r="L41" s="161" t="s">
        <v>486</v>
      </c>
      <c r="M41" s="161"/>
      <c r="N41" s="150"/>
    </row>
    <row r="42" spans="2:14">
      <c r="B42" s="161"/>
      <c r="C42" s="161"/>
      <c r="D42" s="161"/>
      <c r="E42" s="161" t="s">
        <v>571</v>
      </c>
      <c r="F42" s="232" t="e">
        <f>SUM(G42:L42)</f>
        <v>#REF!</v>
      </c>
      <c r="G42" s="232" t="e">
        <f>#REF!</f>
        <v>#REF!</v>
      </c>
      <c r="H42" s="232" t="e">
        <f>#REF!</f>
        <v>#REF!</v>
      </c>
      <c r="I42" s="232" t="e">
        <f>#REF!</f>
        <v>#REF!</v>
      </c>
      <c r="J42" s="232" t="e">
        <f>#REF!</f>
        <v>#REF!</v>
      </c>
      <c r="K42" s="232" t="e">
        <f>#REF!</f>
        <v>#REF!</v>
      </c>
      <c r="L42" s="232" t="e">
        <f>#REF!</f>
        <v>#REF!</v>
      </c>
      <c r="M42" s="161"/>
      <c r="N42" s="150"/>
    </row>
    <row r="43" spans="2:14">
      <c r="B43" s="161"/>
      <c r="C43" s="161"/>
      <c r="D43" s="161"/>
      <c r="E43" s="161" t="s">
        <v>572</v>
      </c>
      <c r="F43" s="232" t="e">
        <f>SUM(G43:L43)</f>
        <v>#REF!</v>
      </c>
      <c r="G43" s="232" t="e">
        <f>#REF!</f>
        <v>#REF!</v>
      </c>
      <c r="H43" s="232" t="e">
        <f>#REF!</f>
        <v>#REF!</v>
      </c>
      <c r="I43" s="232" t="e">
        <f>#REF!</f>
        <v>#REF!</v>
      </c>
      <c r="J43" s="232" t="e">
        <f>#REF!</f>
        <v>#REF!</v>
      </c>
      <c r="K43" s="232" t="e">
        <f>#REF!</f>
        <v>#REF!</v>
      </c>
      <c r="L43" s="232" t="e">
        <f>#REF!</f>
        <v>#REF!</v>
      </c>
      <c r="M43" s="161"/>
      <c r="N43" s="150"/>
    </row>
    <row r="44" spans="2:14">
      <c r="B44" s="161"/>
      <c r="C44" s="161"/>
      <c r="D44" s="161"/>
      <c r="E44" s="231" t="s">
        <v>247</v>
      </c>
      <c r="F44" s="236" t="e">
        <f t="shared" ref="F44:K44" si="0">SUM(F42:F43)</f>
        <v>#REF!</v>
      </c>
      <c r="G44" s="236" t="e">
        <f t="shared" si="0"/>
        <v>#REF!</v>
      </c>
      <c r="H44" s="236" t="e">
        <f t="shared" si="0"/>
        <v>#REF!</v>
      </c>
      <c r="I44" s="236" t="e">
        <f t="shared" si="0"/>
        <v>#REF!</v>
      </c>
      <c r="J44" s="236" t="e">
        <f t="shared" si="0"/>
        <v>#REF!</v>
      </c>
      <c r="K44" s="236" t="e">
        <f t="shared" si="0"/>
        <v>#REF!</v>
      </c>
      <c r="L44" s="161"/>
      <c r="M44" s="161"/>
      <c r="N44" s="150"/>
    </row>
    <row r="45" spans="2:14">
      <c r="B45" s="161"/>
      <c r="C45" s="161"/>
      <c r="D45" s="161"/>
      <c r="E45" s="161"/>
      <c r="F45" s="161"/>
      <c r="G45" s="161"/>
      <c r="H45" s="161"/>
      <c r="I45" s="161"/>
      <c r="J45" s="161"/>
      <c r="K45" s="161"/>
      <c r="L45" s="161"/>
      <c r="M45" s="161"/>
      <c r="N45" s="150"/>
    </row>
    <row r="46" spans="2:14" ht="18.75">
      <c r="B46" s="161"/>
      <c r="C46" s="161"/>
      <c r="D46" s="240" t="s">
        <v>330</v>
      </c>
      <c r="E46" s="161"/>
      <c r="F46" s="235" t="s">
        <v>247</v>
      </c>
      <c r="G46" s="161"/>
      <c r="H46" s="161"/>
      <c r="I46" s="161"/>
      <c r="J46" s="161"/>
      <c r="K46" s="161"/>
      <c r="L46" s="161"/>
      <c r="M46" s="161"/>
      <c r="N46" s="150"/>
    </row>
    <row r="47" spans="2:14">
      <c r="B47" s="161"/>
      <c r="C47" s="161"/>
      <c r="D47" s="161"/>
      <c r="E47" s="161" t="s">
        <v>571</v>
      </c>
      <c r="F47" s="232" t="e">
        <f>#REF!</f>
        <v>#REF!</v>
      </c>
      <c r="G47" s="161"/>
      <c r="H47" s="161"/>
      <c r="I47" s="161"/>
      <c r="J47" s="161"/>
      <c r="K47" s="161"/>
      <c r="L47" s="161"/>
      <c r="M47" s="161"/>
      <c r="N47" s="150"/>
    </row>
    <row r="48" spans="2:14">
      <c r="B48" s="161"/>
      <c r="C48" s="161"/>
      <c r="D48" s="161"/>
      <c r="E48" s="161" t="s">
        <v>572</v>
      </c>
      <c r="F48" s="232" t="e">
        <f>#REF!</f>
        <v>#REF!</v>
      </c>
      <c r="G48" s="161"/>
      <c r="H48" s="161"/>
      <c r="I48" s="161"/>
      <c r="J48" s="161"/>
      <c r="K48" s="161"/>
      <c r="L48" s="161"/>
      <c r="M48" s="161"/>
      <c r="N48" s="150"/>
    </row>
    <row r="49" spans="2:14">
      <c r="B49" s="161"/>
      <c r="C49" s="161"/>
      <c r="D49" s="161"/>
      <c r="E49" s="231" t="s">
        <v>247</v>
      </c>
      <c r="F49" s="236" t="e">
        <f>SUM(F47:F48)</f>
        <v>#REF!</v>
      </c>
      <c r="G49" s="161"/>
      <c r="H49" s="161"/>
      <c r="I49" s="161"/>
      <c r="J49" s="161"/>
      <c r="K49" s="161"/>
      <c r="L49" s="161"/>
      <c r="M49" s="161"/>
      <c r="N49" s="150"/>
    </row>
    <row r="50" spans="2:14">
      <c r="B50" s="161"/>
      <c r="C50" s="161"/>
      <c r="D50" s="161"/>
      <c r="E50" s="161"/>
      <c r="F50" s="161"/>
      <c r="G50" s="161"/>
      <c r="H50" s="161"/>
      <c r="I50" s="161"/>
      <c r="J50" s="161"/>
      <c r="K50" s="161"/>
      <c r="L50" s="161"/>
      <c r="M50" s="161"/>
      <c r="N50" s="150"/>
    </row>
    <row r="51" spans="2:14" ht="18.75">
      <c r="B51" s="161"/>
      <c r="C51" s="161"/>
      <c r="D51" s="240" t="s">
        <v>332</v>
      </c>
      <c r="E51" s="161"/>
      <c r="F51" s="161"/>
      <c r="G51" s="161"/>
      <c r="H51" s="161"/>
      <c r="I51" s="161"/>
      <c r="J51" s="161"/>
      <c r="K51" s="161"/>
      <c r="L51" s="161"/>
      <c r="M51" s="161"/>
      <c r="N51" s="150"/>
    </row>
    <row r="52" spans="2:14">
      <c r="B52" s="161"/>
      <c r="C52" s="161"/>
      <c r="D52" s="161"/>
      <c r="E52" s="161" t="s">
        <v>571</v>
      </c>
      <c r="F52" s="238" t="e">
        <f>F37+F42+F47</f>
        <v>#REF!</v>
      </c>
      <c r="G52" s="359" t="e">
        <f>F52/F54</f>
        <v>#REF!</v>
      </c>
      <c r="H52" s="161"/>
      <c r="I52" s="161"/>
      <c r="J52" s="161"/>
      <c r="K52" s="161"/>
      <c r="L52" s="161"/>
      <c r="M52" s="161"/>
      <c r="N52" s="150"/>
    </row>
    <row r="53" spans="2:14">
      <c r="B53" s="161"/>
      <c r="C53" s="161"/>
      <c r="D53" s="161"/>
      <c r="E53" s="161" t="s">
        <v>572</v>
      </c>
      <c r="F53" s="238" t="e">
        <f>F38+F43+F48</f>
        <v>#REF!</v>
      </c>
      <c r="G53" s="361" t="e">
        <f>F53/F54</f>
        <v>#REF!</v>
      </c>
      <c r="H53" s="161"/>
      <c r="I53" s="161"/>
      <c r="J53" s="161"/>
      <c r="K53" s="161"/>
      <c r="L53" s="161"/>
      <c r="M53" s="161"/>
      <c r="N53" s="150"/>
    </row>
    <row r="54" spans="2:14">
      <c r="B54" s="161"/>
      <c r="C54" s="161"/>
      <c r="D54" s="161"/>
      <c r="E54" s="237" t="s">
        <v>334</v>
      </c>
      <c r="F54" s="236" t="e">
        <f>SUM(F52:F53)</f>
        <v>#REF!</v>
      </c>
      <c r="G54" s="360" t="e">
        <f>SUM(G52:G53)</f>
        <v>#REF!</v>
      </c>
      <c r="H54" s="161"/>
      <c r="I54" s="161"/>
      <c r="J54" s="161"/>
      <c r="K54" s="161"/>
      <c r="L54" s="161"/>
      <c r="M54" s="161"/>
      <c r="N54" s="150"/>
    </row>
    <row r="55" spans="2:14">
      <c r="B55" s="161"/>
      <c r="C55" s="161"/>
      <c r="D55" s="161"/>
      <c r="E55" s="161"/>
      <c r="F55" s="161"/>
      <c r="G55" s="161"/>
      <c r="H55" s="161"/>
      <c r="I55" s="161"/>
      <c r="J55" s="161"/>
      <c r="K55" s="161"/>
      <c r="L55" s="161"/>
      <c r="M55" s="161"/>
      <c r="N55" s="150"/>
    </row>
    <row r="56" spans="2:14">
      <c r="B56" s="1122" t="s">
        <v>150</v>
      </c>
      <c r="C56" s="1123"/>
      <c r="D56" s="1124"/>
      <c r="N56" s="150"/>
    </row>
    <row r="57" spans="2:14" ht="15.75" customHeight="1">
      <c r="B57" s="1121" t="s">
        <v>518</v>
      </c>
      <c r="C57" s="1121"/>
      <c r="D57" s="1121"/>
      <c r="E57" s="1121"/>
      <c r="F57" s="1121"/>
      <c r="G57" s="1121"/>
      <c r="H57" s="1121"/>
      <c r="I57" s="1121"/>
      <c r="J57" s="1121"/>
      <c r="K57" s="1121"/>
      <c r="L57" s="1121"/>
      <c r="M57" s="1121"/>
      <c r="N57" s="150"/>
    </row>
    <row r="58" spans="2:14">
      <c r="B58" s="1121"/>
      <c r="C58" s="1121"/>
      <c r="D58" s="1121"/>
      <c r="E58" s="1121"/>
      <c r="F58" s="1121"/>
      <c r="G58" s="1121"/>
      <c r="H58" s="1121"/>
      <c r="I58" s="1121"/>
      <c r="J58" s="1121"/>
      <c r="K58" s="1121"/>
      <c r="L58" s="1121"/>
      <c r="M58" s="1121"/>
      <c r="N58" s="150"/>
    </row>
    <row r="59" spans="2:14">
      <c r="B59" s="1121"/>
      <c r="C59" s="1121"/>
      <c r="D59" s="1121"/>
      <c r="E59" s="1121"/>
      <c r="F59" s="1121"/>
      <c r="G59" s="1121"/>
      <c r="H59" s="1121"/>
      <c r="I59" s="1121"/>
      <c r="J59" s="1121"/>
      <c r="K59" s="1121"/>
      <c r="L59" s="1121"/>
      <c r="M59" s="1121"/>
      <c r="N59" s="150"/>
    </row>
    <row r="60" spans="2:14">
      <c r="B60" s="1121"/>
      <c r="C60" s="1121"/>
      <c r="D60" s="1121"/>
      <c r="E60" s="1121"/>
      <c r="F60" s="1121"/>
      <c r="G60" s="1121"/>
      <c r="H60" s="1121"/>
      <c r="I60" s="1121"/>
      <c r="J60" s="1121"/>
      <c r="K60" s="1121"/>
      <c r="L60" s="1121"/>
      <c r="M60" s="1121"/>
      <c r="N60" s="150"/>
    </row>
    <row r="61" spans="2:14">
      <c r="B61" s="1121"/>
      <c r="C61" s="1121"/>
      <c r="D61" s="1121"/>
      <c r="E61" s="1121"/>
      <c r="F61" s="1121"/>
      <c r="G61" s="1121"/>
      <c r="H61" s="1121"/>
      <c r="I61" s="1121"/>
      <c r="J61" s="1121"/>
      <c r="K61" s="1121"/>
      <c r="L61" s="1121"/>
      <c r="M61" s="1121"/>
    </row>
    <row r="62" spans="2:14">
      <c r="B62" s="1121"/>
      <c r="C62" s="1121"/>
      <c r="D62" s="1121"/>
      <c r="E62" s="1121"/>
      <c r="F62" s="1121"/>
      <c r="G62" s="1121"/>
      <c r="H62" s="1121"/>
      <c r="I62" s="1121"/>
      <c r="J62" s="1121"/>
      <c r="K62" s="1121"/>
      <c r="L62" s="1121"/>
      <c r="M62" s="1121"/>
    </row>
    <row r="63" spans="2:14">
      <c r="B63" s="1121"/>
      <c r="C63" s="1121"/>
      <c r="D63" s="1121"/>
      <c r="E63" s="1121"/>
      <c r="F63" s="1121"/>
      <c r="G63" s="1121"/>
      <c r="H63" s="1121"/>
      <c r="I63" s="1121"/>
      <c r="J63" s="1121"/>
      <c r="K63" s="1121"/>
      <c r="L63" s="1121"/>
      <c r="M63" s="1121"/>
    </row>
    <row r="64" spans="2:14">
      <c r="B64" s="1121"/>
      <c r="C64" s="1121"/>
      <c r="D64" s="1121"/>
      <c r="E64" s="1121"/>
      <c r="F64" s="1121"/>
      <c r="G64" s="1121"/>
      <c r="H64" s="1121"/>
      <c r="I64" s="1121"/>
      <c r="J64" s="1121"/>
      <c r="K64" s="1121"/>
      <c r="L64" s="1121"/>
      <c r="M64" s="1121"/>
    </row>
    <row r="65" spans="2:13">
      <c r="B65" s="1121"/>
      <c r="C65" s="1121"/>
      <c r="D65" s="1121"/>
      <c r="E65" s="1121"/>
      <c r="F65" s="1121"/>
      <c r="G65" s="1121"/>
      <c r="H65" s="1121"/>
      <c r="I65" s="1121"/>
      <c r="J65" s="1121"/>
      <c r="K65" s="1121"/>
      <c r="L65" s="1121"/>
      <c r="M65" s="1121"/>
    </row>
    <row r="66" spans="2:13">
      <c r="B66" s="149"/>
      <c r="C66" s="149"/>
      <c r="D66" s="149"/>
      <c r="E66" s="149"/>
      <c r="F66" s="149"/>
      <c r="G66" s="149"/>
      <c r="H66" s="149"/>
      <c r="I66" s="149"/>
      <c r="J66" s="149"/>
      <c r="K66" s="149"/>
      <c r="L66" s="149"/>
      <c r="M66" s="149"/>
    </row>
    <row r="67" spans="2:13">
      <c r="B67" s="149"/>
      <c r="C67" s="149"/>
      <c r="D67" s="149"/>
      <c r="E67" s="149"/>
      <c r="F67" s="149"/>
      <c r="G67" s="149"/>
      <c r="H67" s="149"/>
      <c r="I67" s="149"/>
      <c r="J67" s="149"/>
      <c r="K67" s="149"/>
      <c r="L67" s="149"/>
      <c r="M67" s="149"/>
    </row>
    <row r="68" spans="2:13">
      <c r="B68" s="149"/>
      <c r="C68" s="149"/>
      <c r="D68" s="149"/>
      <c r="E68" s="149"/>
      <c r="F68" s="149"/>
      <c r="G68" s="149"/>
      <c r="H68" s="149"/>
      <c r="I68" s="149"/>
      <c r="J68" s="149"/>
      <c r="K68" s="149"/>
      <c r="L68" s="149"/>
      <c r="M68" s="149"/>
    </row>
    <row r="69" spans="2:13">
      <c r="B69" s="149"/>
      <c r="C69" s="149"/>
      <c r="D69" s="149"/>
      <c r="E69" s="149"/>
      <c r="F69" s="149"/>
      <c r="G69" s="149"/>
      <c r="H69" s="149"/>
      <c r="I69" s="149"/>
      <c r="J69" s="149"/>
      <c r="K69" s="149"/>
      <c r="L69" s="149"/>
      <c r="M69" s="149"/>
    </row>
    <row r="70" spans="2:13">
      <c r="B70" s="149"/>
      <c r="C70" s="149"/>
      <c r="D70" s="149"/>
      <c r="E70" s="149"/>
      <c r="F70" s="149"/>
      <c r="G70" s="149"/>
      <c r="H70" s="149"/>
      <c r="I70" s="149"/>
      <c r="J70" s="149"/>
      <c r="K70" s="149"/>
      <c r="L70" s="149"/>
      <c r="M70" s="149"/>
    </row>
  </sheetData>
  <mergeCells count="9">
    <mergeCell ref="B57:M65"/>
    <mergeCell ref="B56:D56"/>
    <mergeCell ref="B6:D6"/>
    <mergeCell ref="B21:D21"/>
    <mergeCell ref="B7:M8"/>
    <mergeCell ref="C28:E28"/>
    <mergeCell ref="C29:M35"/>
    <mergeCell ref="B22:M26"/>
    <mergeCell ref="B17:M19"/>
  </mergeCells>
  <pageMargins left="0.7" right="0.7" top="0.75" bottom="0.75" header="0.3" footer="0.3"/>
  <pageSetup scale="65" fitToHeight="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P165"/>
  <sheetViews>
    <sheetView showGridLines="0" topLeftCell="A13" zoomScale="60" zoomScaleNormal="60" zoomScaleSheetLayoutView="55" workbookViewId="0">
      <selection activeCell="L12" sqref="L12"/>
    </sheetView>
  </sheetViews>
  <sheetFormatPr defaultRowHeight="15.75"/>
  <cols>
    <col min="1" max="1" width="10.125" customWidth="1"/>
    <col min="3" max="3" width="16.625" customWidth="1"/>
    <col min="4" max="4" width="12.5" customWidth="1"/>
    <col min="6" max="6" width="51.125" customWidth="1"/>
    <col min="7" max="7" width="18.625" customWidth="1"/>
    <col min="8" max="9" width="18.125" customWidth="1"/>
    <col min="10" max="10" width="19.125" customWidth="1"/>
    <col min="11" max="12" width="18.625" customWidth="1"/>
    <col min="13" max="13" width="20" customWidth="1"/>
    <col min="14" max="14" width="22.5" customWidth="1"/>
    <col min="15" max="15" width="29" customWidth="1"/>
    <col min="16" max="22" width="13.125" bestFit="1" customWidth="1"/>
  </cols>
  <sheetData>
    <row r="1" spans="1:13" ht="26.25">
      <c r="A1" s="108" t="str">
        <f>COVER!B10&amp;" "&amp;COVER!B11</f>
        <v xml:space="preserve">Olympia-Tumwater Regional Fire Authority </v>
      </c>
      <c r="B1" s="68"/>
      <c r="C1" s="68"/>
      <c r="D1" s="68"/>
      <c r="E1" s="68"/>
      <c r="F1" s="68"/>
      <c r="G1" s="68"/>
      <c r="H1" s="68"/>
      <c r="I1" s="2"/>
      <c r="J1" s="2"/>
      <c r="K1" s="2"/>
      <c r="L1" s="100" t="s">
        <v>500</v>
      </c>
      <c r="M1" s="2"/>
    </row>
    <row r="2" spans="1:13" ht="26.25">
      <c r="A2" s="108" t="s">
        <v>162</v>
      </c>
      <c r="B2" s="68"/>
      <c r="C2" s="68"/>
      <c r="I2" s="1"/>
    </row>
    <row r="4" spans="1:13" ht="33.75">
      <c r="F4" s="1132" t="s">
        <v>485</v>
      </c>
      <c r="G4" s="1132"/>
      <c r="H4" s="1132"/>
      <c r="I4" s="1132"/>
      <c r="J4" s="308">
        <f>BurnRate!A49</f>
        <v>0.17</v>
      </c>
      <c r="K4" s="258" t="s">
        <v>340</v>
      </c>
    </row>
    <row r="5" spans="1:13" ht="21">
      <c r="I5" s="1"/>
    </row>
    <row r="6" spans="1:13" ht="21">
      <c r="I6" s="1"/>
    </row>
    <row r="7" spans="1:13" ht="21">
      <c r="I7" s="1"/>
    </row>
    <row r="8" spans="1:13" ht="21">
      <c r="I8" s="1"/>
    </row>
    <row r="9" spans="1:13" ht="21">
      <c r="C9" s="447"/>
      <c r="I9" s="1"/>
    </row>
    <row r="10" spans="1:13" ht="21">
      <c r="A10" s="1"/>
      <c r="I10" s="1"/>
    </row>
    <row r="11" spans="1:13" ht="21">
      <c r="A11" s="1"/>
      <c r="C11" s="447"/>
      <c r="I11" s="1"/>
    </row>
    <row r="12" spans="1:13" ht="21">
      <c r="A12" s="1"/>
      <c r="I12" s="1"/>
    </row>
    <row r="13" spans="1:13" ht="21">
      <c r="A13" s="1"/>
      <c r="C13" s="450"/>
      <c r="I13" s="1"/>
    </row>
    <row r="14" spans="1:13" ht="9" customHeight="1">
      <c r="A14" s="1"/>
      <c r="I14" s="1"/>
    </row>
    <row r="15" spans="1:13" ht="21">
      <c r="A15" s="1"/>
      <c r="C15" s="449"/>
      <c r="I15" s="1"/>
    </row>
    <row r="16" spans="1:13" ht="7.5" customHeight="1">
      <c r="A16" s="1"/>
      <c r="I16" s="1"/>
    </row>
    <row r="17" spans="1:16" ht="28.5">
      <c r="A17" s="1"/>
      <c r="C17" s="449"/>
      <c r="E17" s="242"/>
      <c r="F17" s="242"/>
      <c r="G17" s="242"/>
      <c r="I17" s="1"/>
    </row>
    <row r="18" spans="1:16" ht="21">
      <c r="A18" s="1"/>
      <c r="I18" s="1"/>
    </row>
    <row r="19" spans="1:16" ht="21">
      <c r="A19" s="1"/>
      <c r="C19" s="448"/>
      <c r="I19" s="1"/>
    </row>
    <row r="20" spans="1:16" ht="21">
      <c r="A20" s="1"/>
      <c r="I20" s="1"/>
    </row>
    <row r="21" spans="1:16" ht="21">
      <c r="A21" s="1"/>
      <c r="I21" s="1"/>
    </row>
    <row r="22" spans="1:16" ht="21">
      <c r="A22" s="1"/>
      <c r="I22" s="1"/>
    </row>
    <row r="23" spans="1:16" ht="21">
      <c r="A23" s="1"/>
      <c r="I23" s="1"/>
    </row>
    <row r="24" spans="1:16" ht="21">
      <c r="A24" s="1"/>
      <c r="I24" s="1"/>
    </row>
    <row r="25" spans="1:16" ht="21">
      <c r="A25" s="1"/>
      <c r="I25" s="1"/>
    </row>
    <row r="26" spans="1:16" ht="18.75">
      <c r="G26" s="1129" t="s">
        <v>4</v>
      </c>
      <c r="H26" s="1130"/>
      <c r="I26" s="1130"/>
      <c r="J26" s="1130"/>
      <c r="K26" s="1130"/>
      <c r="L26" s="1130"/>
      <c r="M26" s="1131"/>
      <c r="P26" s="356"/>
    </row>
    <row r="27" spans="1:16">
      <c r="G27" s="75">
        <f>COVER!$F$4</f>
        <v>2024</v>
      </c>
      <c r="H27" s="75">
        <f t="shared" ref="H27:M27" si="0">G27+1</f>
        <v>2025</v>
      </c>
      <c r="I27" s="75">
        <f t="shared" si="0"/>
        <v>2026</v>
      </c>
      <c r="J27" s="75">
        <f t="shared" si="0"/>
        <v>2027</v>
      </c>
      <c r="K27" s="75">
        <f t="shared" si="0"/>
        <v>2028</v>
      </c>
      <c r="L27" s="75">
        <f t="shared" si="0"/>
        <v>2029</v>
      </c>
      <c r="M27" s="75">
        <f t="shared" si="0"/>
        <v>2030</v>
      </c>
    </row>
    <row r="28" spans="1:16" ht="28.5">
      <c r="F28" s="253" t="s">
        <v>302</v>
      </c>
      <c r="G28" s="350" t="e">
        <f t="shared" ref="G28:M28" si="1">G72</f>
        <v>#REF!</v>
      </c>
      <c r="H28" s="350" t="e">
        <f t="shared" si="1"/>
        <v>#REF!</v>
      </c>
      <c r="I28" s="350" t="e">
        <f t="shared" si="1"/>
        <v>#REF!</v>
      </c>
      <c r="J28" s="350" t="e">
        <f t="shared" si="1"/>
        <v>#REF!</v>
      </c>
      <c r="K28" s="350" t="e">
        <f t="shared" si="1"/>
        <v>#REF!</v>
      </c>
      <c r="L28" s="350" t="e">
        <f t="shared" si="1"/>
        <v>#REF!</v>
      </c>
      <c r="M28" s="457" t="e">
        <f t="shared" si="1"/>
        <v>#REF!</v>
      </c>
    </row>
    <row r="30" spans="1:16" ht="21">
      <c r="F30" s="253" t="s">
        <v>233</v>
      </c>
      <c r="H30" s="261"/>
      <c r="I30" s="261"/>
      <c r="J30" s="261"/>
      <c r="K30" s="261"/>
      <c r="L30" s="261"/>
      <c r="M30" s="261"/>
    </row>
    <row r="31" spans="1:16" ht="18.75">
      <c r="D31" s="243"/>
      <c r="E31" s="243"/>
      <c r="F31" s="14" t="s">
        <v>482</v>
      </c>
      <c r="G31" s="345" t="e">
        <f>#REF!/10000000</f>
        <v>#REF!</v>
      </c>
      <c r="H31" s="345" t="e">
        <f>#REF!/10000000</f>
        <v>#REF!</v>
      </c>
      <c r="I31" s="345" t="e">
        <f>#REF!/10000000</f>
        <v>#REF!</v>
      </c>
      <c r="J31" s="345" t="e">
        <f>#REF!/10000000</f>
        <v>#REF!</v>
      </c>
      <c r="K31" s="345" t="e">
        <f>#REF!/10000000</f>
        <v>#REF!</v>
      </c>
      <c r="L31" s="345" t="e">
        <f>#REF!/10000000</f>
        <v>#REF!</v>
      </c>
      <c r="M31" s="345" t="e">
        <f>#REF!/10000000</f>
        <v>#REF!</v>
      </c>
    </row>
    <row r="32" spans="1:16" ht="18.75">
      <c r="D32" s="243"/>
      <c r="E32" s="243"/>
      <c r="F32" s="244" t="s">
        <v>73</v>
      </c>
      <c r="G32" s="245"/>
      <c r="H32" s="246" t="e">
        <f>(H31-G31)/G31</f>
        <v>#REF!</v>
      </c>
      <c r="I32" s="246" t="e">
        <f t="shared" ref="I32:M32" si="2">(I31-H31)/H31</f>
        <v>#REF!</v>
      </c>
      <c r="J32" s="246" t="e">
        <f t="shared" si="2"/>
        <v>#REF!</v>
      </c>
      <c r="K32" s="246" t="e">
        <f t="shared" si="2"/>
        <v>#REF!</v>
      </c>
      <c r="L32" s="246" t="e">
        <f t="shared" si="2"/>
        <v>#REF!</v>
      </c>
      <c r="M32" s="246" t="e">
        <f t="shared" si="2"/>
        <v>#REF!</v>
      </c>
    </row>
    <row r="33" spans="4:13" ht="18.75">
      <c r="D33" s="243"/>
      <c r="E33" s="243"/>
      <c r="F33" s="244" t="s">
        <v>67</v>
      </c>
      <c r="G33" s="247"/>
      <c r="H33" s="248" t="e">
        <f>#REF!/1000000</f>
        <v>#REF!</v>
      </c>
      <c r="I33" s="248" t="e">
        <f>#REF!/1000000</f>
        <v>#REF!</v>
      </c>
      <c r="J33" s="248" t="e">
        <f>#REF!/1000000</f>
        <v>#REF!</v>
      </c>
      <c r="K33" s="248" t="e">
        <f>#REF!/1000000</f>
        <v>#REF!</v>
      </c>
      <c r="L33" s="248" t="e">
        <f>#REF!/1000000</f>
        <v>#REF!</v>
      </c>
      <c r="M33" s="248" t="e">
        <f>#REF!/1000000</f>
        <v>#REF!</v>
      </c>
    </row>
    <row r="34" spans="4:13" ht="18.75">
      <c r="D34" s="243"/>
      <c r="E34" s="243"/>
      <c r="F34" s="316" t="s">
        <v>435</v>
      </c>
      <c r="G34" s="247"/>
      <c r="H34" s="317" t="e">
        <f>#REF!</f>
        <v>#REF!</v>
      </c>
      <c r="I34" s="317" t="e">
        <f>#REF!</f>
        <v>#REF!</v>
      </c>
      <c r="J34" s="317" t="e">
        <f>#REF!</f>
        <v>#REF!</v>
      </c>
      <c r="K34" s="317" t="e">
        <f>#REF!</f>
        <v>#REF!</v>
      </c>
      <c r="L34" s="317" t="e">
        <f>#REF!</f>
        <v>#REF!</v>
      </c>
      <c r="M34" s="317" t="e">
        <f>#REF!</f>
        <v>#REF!</v>
      </c>
    </row>
    <row r="35" spans="4:13" ht="18.75">
      <c r="D35" s="243"/>
      <c r="E35" s="243"/>
      <c r="F35" s="259" t="s">
        <v>104</v>
      </c>
      <c r="G35" s="260" t="e">
        <f>#REF!</f>
        <v>#REF!</v>
      </c>
      <c r="H35" s="260" t="e">
        <f>#REF!</f>
        <v>#REF!</v>
      </c>
      <c r="I35" s="260" t="e">
        <f>#REF!</f>
        <v>#REF!</v>
      </c>
      <c r="J35" s="260" t="e">
        <f>#REF!</f>
        <v>#REF!</v>
      </c>
      <c r="K35" s="260" t="e">
        <f>#REF!</f>
        <v>#REF!</v>
      </c>
      <c r="L35" s="260" t="e">
        <f>#REF!</f>
        <v>#REF!</v>
      </c>
      <c r="M35" s="260" t="e">
        <f>#REF!</f>
        <v>#REF!</v>
      </c>
    </row>
    <row r="36" spans="4:13" ht="18.75">
      <c r="D36" s="243"/>
      <c r="E36" s="243"/>
      <c r="F36" s="259" t="s">
        <v>105</v>
      </c>
      <c r="G36" s="260" t="e">
        <f>#REF!</f>
        <v>#REF!</v>
      </c>
      <c r="H36" s="260" t="e">
        <f>#REF!</f>
        <v>#REF!</v>
      </c>
      <c r="I36" s="260" t="e">
        <f>#REF!</f>
        <v>#REF!</v>
      </c>
      <c r="J36" s="260" t="e">
        <f>#REF!</f>
        <v>#REF!</v>
      </c>
      <c r="K36" s="260" t="e">
        <f>#REF!</f>
        <v>#REF!</v>
      </c>
      <c r="L36" s="260" t="e">
        <f>#REF!</f>
        <v>#REF!</v>
      </c>
      <c r="M36" s="260" t="e">
        <f>#REF!</f>
        <v>#REF!</v>
      </c>
    </row>
    <row r="37" spans="4:13" ht="18.75">
      <c r="D37" s="243"/>
      <c r="E37" s="243"/>
      <c r="F37" s="348" t="s">
        <v>462</v>
      </c>
      <c r="G37" s="260" t="e">
        <f>#REF!</f>
        <v>#REF!</v>
      </c>
      <c r="H37" s="260" t="e">
        <f>#REF!</f>
        <v>#REF!</v>
      </c>
      <c r="I37" s="260" t="e">
        <f>#REF!</f>
        <v>#REF!</v>
      </c>
      <c r="J37" s="260" t="e">
        <f>#REF!</f>
        <v>#REF!</v>
      </c>
      <c r="K37" s="260" t="e">
        <f>#REF!</f>
        <v>#REF!</v>
      </c>
      <c r="L37" s="260" t="e">
        <f>#REF!</f>
        <v>#REF!</v>
      </c>
      <c r="M37" s="260" t="e">
        <f>#REF!</f>
        <v>#REF!</v>
      </c>
    </row>
    <row r="38" spans="4:13" ht="21" customHeight="1"/>
    <row r="39" spans="4:13" ht="21" customHeight="1">
      <c r="F39" s="244"/>
      <c r="G39" s="252">
        <f t="shared" ref="G39:M39" si="3">G27</f>
        <v>2024</v>
      </c>
      <c r="H39" s="252">
        <f t="shared" si="3"/>
        <v>2025</v>
      </c>
      <c r="I39" s="252">
        <f t="shared" si="3"/>
        <v>2026</v>
      </c>
      <c r="J39" s="252">
        <f t="shared" si="3"/>
        <v>2027</v>
      </c>
      <c r="K39" s="252">
        <f t="shared" si="3"/>
        <v>2028</v>
      </c>
      <c r="L39" s="252">
        <f t="shared" si="3"/>
        <v>2029</v>
      </c>
      <c r="M39" s="252">
        <f t="shared" si="3"/>
        <v>2030</v>
      </c>
    </row>
    <row r="40" spans="4:13" ht="23.25">
      <c r="F40" s="14" t="s">
        <v>30</v>
      </c>
      <c r="G40" s="346" t="e">
        <f>#REF!</f>
        <v>#REF!</v>
      </c>
      <c r="H40" s="249" t="e">
        <f>#REF!</f>
        <v>#REF!</v>
      </c>
      <c r="I40" s="249" t="e">
        <f>#REF!</f>
        <v>#REF!</v>
      </c>
      <c r="J40" s="249" t="e">
        <f>#REF!</f>
        <v>#REF!</v>
      </c>
      <c r="K40" s="249" t="e">
        <f>#REF!</f>
        <v>#REF!</v>
      </c>
      <c r="L40" s="249" t="e">
        <f>#REF!</f>
        <v>#REF!</v>
      </c>
      <c r="M40" s="249" t="e">
        <f>#REF!</f>
        <v>#REF!</v>
      </c>
    </row>
    <row r="42" spans="4:13" ht="19.5" customHeight="1">
      <c r="F42" s="253" t="s">
        <v>484</v>
      </c>
      <c r="G42" s="325"/>
      <c r="H42" s="243"/>
      <c r="I42" s="243"/>
      <c r="J42" s="243"/>
      <c r="K42" s="243"/>
      <c r="L42" s="243"/>
      <c r="M42" s="243"/>
    </row>
    <row r="43" spans="4:13" ht="18.75">
      <c r="F43" s="14" t="s">
        <v>225</v>
      </c>
      <c r="G43" s="250"/>
      <c r="H43" s="250"/>
      <c r="I43" s="250"/>
      <c r="J43" s="250"/>
      <c r="K43" s="250"/>
      <c r="L43" s="250"/>
      <c r="M43" s="250"/>
    </row>
    <row r="44" spans="4:13" ht="18.75">
      <c r="F44" s="244" t="s">
        <v>226</v>
      </c>
      <c r="G44" s="250"/>
      <c r="H44" s="250"/>
      <c r="I44" s="250"/>
      <c r="J44" s="250"/>
      <c r="K44" s="250"/>
      <c r="L44" s="250"/>
      <c r="M44" s="250"/>
    </row>
    <row r="45" spans="4:13" ht="18.75">
      <c r="F45" s="14" t="s">
        <v>433</v>
      </c>
      <c r="G45" s="251" t="e">
        <f>#REF!</f>
        <v>#REF!</v>
      </c>
      <c r="H45" s="251" t="e">
        <f>#REF!</f>
        <v>#REF!</v>
      </c>
      <c r="I45" s="251" t="e">
        <f>#REF!</f>
        <v>#REF!</v>
      </c>
      <c r="J45" s="251" t="e">
        <f>#REF!</f>
        <v>#REF!</v>
      </c>
      <c r="K45" s="251" t="e">
        <f>#REF!</f>
        <v>#REF!</v>
      </c>
      <c r="L45" s="251" t="e">
        <f>#REF!</f>
        <v>#REF!</v>
      </c>
      <c r="M45" s="251" t="e">
        <f>#REF!</f>
        <v>#REF!</v>
      </c>
    </row>
    <row r="46" spans="4:13" ht="18.75">
      <c r="F46" s="14" t="s">
        <v>434</v>
      </c>
      <c r="G46" s="250" t="e">
        <f>#REF!</f>
        <v>#REF!</v>
      </c>
      <c r="H46" s="250" t="e">
        <f>#REF!</f>
        <v>#REF!</v>
      </c>
      <c r="I46" s="250" t="e">
        <f>#REF!</f>
        <v>#REF!</v>
      </c>
      <c r="J46" s="250" t="e">
        <f>#REF!</f>
        <v>#REF!</v>
      </c>
      <c r="K46" s="250" t="e">
        <f>#REF!</f>
        <v>#REF!</v>
      </c>
      <c r="L46" s="250" t="e">
        <f>#REF!</f>
        <v>#REF!</v>
      </c>
      <c r="M46" s="250" t="e">
        <f>#REF!</f>
        <v>#REF!</v>
      </c>
    </row>
    <row r="47" spans="4:13">
      <c r="G47" s="13" t="e">
        <f>SUM(G43:G46)</f>
        <v>#REF!</v>
      </c>
      <c r="H47" s="13" t="e">
        <f t="shared" ref="H47:M47" si="4">SUM(H43:H46)</f>
        <v>#REF!</v>
      </c>
      <c r="I47" s="13" t="e">
        <f t="shared" si="4"/>
        <v>#REF!</v>
      </c>
      <c r="J47" s="13" t="e">
        <f t="shared" si="4"/>
        <v>#REF!</v>
      </c>
      <c r="K47" s="13" t="e">
        <f t="shared" si="4"/>
        <v>#REF!</v>
      </c>
      <c r="L47" s="13" t="e">
        <f t="shared" si="4"/>
        <v>#REF!</v>
      </c>
      <c r="M47" s="13" t="e">
        <f t="shared" si="4"/>
        <v>#REF!</v>
      </c>
    </row>
    <row r="48" spans="4:13">
      <c r="G48" s="13"/>
      <c r="H48" s="13"/>
      <c r="I48" s="13"/>
      <c r="J48" s="13"/>
      <c r="K48" s="13"/>
      <c r="L48" s="13"/>
      <c r="M48" s="13"/>
    </row>
    <row r="49" spans="6:14" ht="18.75">
      <c r="F49" s="14" t="s">
        <v>146</v>
      </c>
      <c r="G49" s="250" t="e">
        <f>#REF!</f>
        <v>#REF!</v>
      </c>
      <c r="H49" s="250" t="e">
        <f>#REF!</f>
        <v>#REF!</v>
      </c>
      <c r="I49" s="250" t="e">
        <f>#REF!</f>
        <v>#REF!</v>
      </c>
      <c r="J49" s="250" t="e">
        <f>#REF!</f>
        <v>#REF!</v>
      </c>
      <c r="K49" s="250" t="e">
        <f>#REF!</f>
        <v>#REF!</v>
      </c>
      <c r="L49" s="250" t="e">
        <f>#REF!</f>
        <v>#REF!</v>
      </c>
      <c r="M49" s="250" t="e">
        <f>#REF!</f>
        <v>#REF!</v>
      </c>
      <c r="N49" s="135"/>
    </row>
    <row r="51" spans="6:14" ht="18.75">
      <c r="F51" s="14" t="s">
        <v>251</v>
      </c>
      <c r="G51" s="250">
        <f>OpRev!D36</f>
        <v>35000</v>
      </c>
      <c r="H51" s="250">
        <f>OpRev!E36</f>
        <v>35700</v>
      </c>
      <c r="I51" s="250">
        <f>OpRev!F36</f>
        <v>36414</v>
      </c>
      <c r="J51" s="250">
        <f>OpRev!G36</f>
        <v>37142.28</v>
      </c>
      <c r="K51" s="250">
        <f>OpRev!H36</f>
        <v>37885.125599999999</v>
      </c>
      <c r="L51" s="250">
        <f>OpRev!I36</f>
        <v>38642.828112000003</v>
      </c>
      <c r="M51" s="250">
        <f>OpRev!J36</f>
        <v>39415.684674240001</v>
      </c>
    </row>
    <row r="52" spans="6:14" ht="18.75">
      <c r="F52" s="14" t="s">
        <v>279</v>
      </c>
      <c r="G52" s="250" t="e">
        <f>OpRev!#REF!</f>
        <v>#REF!</v>
      </c>
      <c r="H52" s="250" t="e">
        <f>OpRev!#REF!</f>
        <v>#REF!</v>
      </c>
      <c r="I52" s="250" t="e">
        <f>OpRev!#REF!</f>
        <v>#REF!</v>
      </c>
      <c r="J52" s="250" t="e">
        <f>OpRev!#REF!</f>
        <v>#REF!</v>
      </c>
      <c r="K52" s="250" t="e">
        <f>OpRev!#REF!</f>
        <v>#REF!</v>
      </c>
      <c r="L52" s="250" t="e">
        <f>OpRev!#REF!</f>
        <v>#REF!</v>
      </c>
      <c r="M52" s="250" t="e">
        <f>OpRev!#REF!</f>
        <v>#REF!</v>
      </c>
    </row>
    <row r="53" spans="6:14" ht="18.75">
      <c r="F53" s="244" t="s">
        <v>74</v>
      </c>
      <c r="G53" s="250">
        <f>OpRev!D59</f>
        <v>0</v>
      </c>
      <c r="H53" s="250">
        <f>OpRev!E59</f>
        <v>0</v>
      </c>
      <c r="I53" s="250">
        <f>OpRev!F59</f>
        <v>0</v>
      </c>
      <c r="J53" s="250">
        <f>OpRev!G59</f>
        <v>0</v>
      </c>
      <c r="K53" s="250">
        <f>OpRev!H59</f>
        <v>0</v>
      </c>
      <c r="L53" s="250">
        <f>OpRev!I59</f>
        <v>0</v>
      </c>
      <c r="M53" s="250">
        <f>OpRev!J59</f>
        <v>0</v>
      </c>
    </row>
    <row r="54" spans="6:14">
      <c r="G54" s="65" t="e">
        <f>SUM(G51:G53)</f>
        <v>#REF!</v>
      </c>
      <c r="H54" s="65" t="e">
        <f t="shared" ref="H54:M54" si="5">SUM(H51:H53)</f>
        <v>#REF!</v>
      </c>
      <c r="I54" s="65" t="e">
        <f t="shared" si="5"/>
        <v>#REF!</v>
      </c>
      <c r="J54" s="65" t="e">
        <f t="shared" si="5"/>
        <v>#REF!</v>
      </c>
      <c r="K54" s="65" t="e">
        <f t="shared" si="5"/>
        <v>#REF!</v>
      </c>
      <c r="L54" s="65" t="e">
        <f t="shared" si="5"/>
        <v>#REF!</v>
      </c>
      <c r="M54" s="65" t="e">
        <f t="shared" si="5"/>
        <v>#REF!</v>
      </c>
    </row>
    <row r="55" spans="6:14" ht="17.25" customHeight="1"/>
    <row r="56" spans="6:14" ht="23.25" customHeight="1">
      <c r="F56" s="14" t="s">
        <v>116</v>
      </c>
      <c r="G56" s="254" t="e">
        <f t="shared" ref="G56:L56" si="6">G43+G44+G45+G46+G49+G51+G52+G53</f>
        <v>#REF!</v>
      </c>
      <c r="H56" s="254" t="e">
        <f t="shared" si="6"/>
        <v>#REF!</v>
      </c>
      <c r="I56" s="254" t="e">
        <f t="shared" si="6"/>
        <v>#REF!</v>
      </c>
      <c r="J56" s="254" t="e">
        <f t="shared" si="6"/>
        <v>#REF!</v>
      </c>
      <c r="K56" s="254" t="e">
        <f t="shared" si="6"/>
        <v>#REF!</v>
      </c>
      <c r="L56" s="254" t="e">
        <f t="shared" si="6"/>
        <v>#REF!</v>
      </c>
      <c r="M56" s="254" t="e">
        <f>M43+M44+M45+M46+M49+M51+M52+M53</f>
        <v>#REF!</v>
      </c>
      <c r="N56" s="65"/>
    </row>
    <row r="57" spans="6:14" ht="15" customHeight="1">
      <c r="F57" s="243"/>
      <c r="G57" s="243"/>
      <c r="H57" s="243"/>
      <c r="I57" s="243"/>
      <c r="J57" s="243"/>
      <c r="K57" s="243"/>
      <c r="L57" s="243"/>
      <c r="M57" s="243"/>
    </row>
    <row r="58" spans="6:14" ht="16.5" customHeight="1">
      <c r="F58" s="243"/>
      <c r="G58" s="252">
        <f t="shared" ref="G58:M58" si="7">G39</f>
        <v>2024</v>
      </c>
      <c r="H58" s="252">
        <f t="shared" si="7"/>
        <v>2025</v>
      </c>
      <c r="I58" s="252">
        <f t="shared" si="7"/>
        <v>2026</v>
      </c>
      <c r="J58" s="252">
        <f t="shared" si="7"/>
        <v>2027</v>
      </c>
      <c r="K58" s="252">
        <f t="shared" si="7"/>
        <v>2028</v>
      </c>
      <c r="L58" s="252">
        <f t="shared" si="7"/>
        <v>2029</v>
      </c>
      <c r="M58" s="252">
        <f t="shared" si="7"/>
        <v>2030</v>
      </c>
    </row>
    <row r="59" spans="6:14" ht="21">
      <c r="F59" s="146" t="s">
        <v>298</v>
      </c>
      <c r="G59" s="254" t="e">
        <f t="shared" ref="G59:M59" si="8">G40+G56</f>
        <v>#REF!</v>
      </c>
      <c r="H59" s="254" t="e">
        <f t="shared" si="8"/>
        <v>#REF!</v>
      </c>
      <c r="I59" s="254" t="e">
        <f t="shared" si="8"/>
        <v>#REF!</v>
      </c>
      <c r="J59" s="254" t="e">
        <f t="shared" si="8"/>
        <v>#REF!</v>
      </c>
      <c r="K59" s="254" t="e">
        <f t="shared" si="8"/>
        <v>#REF!</v>
      </c>
      <c r="L59" s="254" t="e">
        <f t="shared" si="8"/>
        <v>#REF!</v>
      </c>
      <c r="M59" s="254" t="e">
        <f t="shared" si="8"/>
        <v>#REF!</v>
      </c>
    </row>
    <row r="60" spans="6:14" ht="18.75">
      <c r="F60" s="14"/>
      <c r="G60" s="243"/>
      <c r="H60" s="243"/>
      <c r="I60" s="243"/>
      <c r="J60" s="243"/>
      <c r="K60" s="243"/>
      <c r="L60" s="243"/>
      <c r="M60" s="243"/>
    </row>
    <row r="61" spans="6:14" ht="21">
      <c r="F61" s="146" t="s">
        <v>341</v>
      </c>
      <c r="G61" s="382">
        <f t="shared" ref="G61:M61" si="9">G39</f>
        <v>2024</v>
      </c>
      <c r="H61" s="382">
        <f t="shared" si="9"/>
        <v>2025</v>
      </c>
      <c r="I61" s="382">
        <f t="shared" si="9"/>
        <v>2026</v>
      </c>
      <c r="J61" s="382">
        <f t="shared" si="9"/>
        <v>2027</v>
      </c>
      <c r="K61" s="382">
        <f t="shared" si="9"/>
        <v>2028</v>
      </c>
      <c r="L61" s="382">
        <f t="shared" si="9"/>
        <v>2029</v>
      </c>
      <c r="M61" s="382">
        <f t="shared" si="9"/>
        <v>2030</v>
      </c>
    </row>
    <row r="62" spans="6:14" ht="6.75" customHeight="1"/>
    <row r="63" spans="6:14" ht="21">
      <c r="F63" s="146" t="s">
        <v>102</v>
      </c>
      <c r="G63" s="383" t="e">
        <f>#REF!</f>
        <v>#REF!</v>
      </c>
      <c r="H63" s="383" t="e">
        <f>#REF!</f>
        <v>#REF!</v>
      </c>
      <c r="I63" s="383" t="e">
        <f>#REF!</f>
        <v>#REF!</v>
      </c>
      <c r="J63" s="383" t="e">
        <f>#REF!</f>
        <v>#REF!</v>
      </c>
      <c r="K63" s="383" t="e">
        <f>#REF!</f>
        <v>#REF!</v>
      </c>
      <c r="L63" s="383" t="e">
        <f>#REF!</f>
        <v>#REF!</v>
      </c>
      <c r="M63" s="383" t="e">
        <f>#REF!</f>
        <v>#REF!</v>
      </c>
    </row>
    <row r="64" spans="6:14" ht="6.75" customHeight="1">
      <c r="F64" s="243"/>
      <c r="G64" s="243"/>
      <c r="H64" s="243"/>
      <c r="I64" s="243"/>
      <c r="J64" s="243"/>
      <c r="K64" s="243"/>
      <c r="L64" s="243"/>
      <c r="M64" s="243"/>
    </row>
    <row r="65" spans="1:14" ht="18.75">
      <c r="F65" s="244" t="s">
        <v>235</v>
      </c>
      <c r="G65" s="384" t="e">
        <f>'RFA Strat'!#REF!</f>
        <v>#REF!</v>
      </c>
      <c r="H65" s="384" t="e">
        <f>'RFA Strat'!#REF!</f>
        <v>#REF!</v>
      </c>
      <c r="I65" s="384" t="e">
        <f>'RFA Strat'!#REF!</f>
        <v>#REF!</v>
      </c>
      <c r="J65" s="384" t="e">
        <f>'RFA Strat'!#REF!</f>
        <v>#REF!</v>
      </c>
      <c r="K65" s="384" t="e">
        <f>'RFA Strat'!#REF!</f>
        <v>#REF!</v>
      </c>
      <c r="L65" s="384" t="e">
        <f>'RFA Strat'!#REF!</f>
        <v>#REF!</v>
      </c>
      <c r="M65" s="384" t="e">
        <f>'RFA Strat'!#REF!</f>
        <v>#REF!</v>
      </c>
      <c r="N65" s="99"/>
    </row>
    <row r="66" spans="1:14" ht="18.75">
      <c r="F66" s="244" t="s">
        <v>236</v>
      </c>
      <c r="G66" s="384">
        <f>'RFA Strat'!E60</f>
        <v>4503560.629761897</v>
      </c>
      <c r="H66" s="384">
        <f>'RFA Strat'!F60</f>
        <v>3868517.4486547546</v>
      </c>
      <c r="I66" s="384">
        <f>'RFA Strat'!G60</f>
        <v>3659422.5721143973</v>
      </c>
      <c r="J66" s="384">
        <f>'RFA Strat'!H60</f>
        <v>3844205.2492778292</v>
      </c>
      <c r="K66" s="384">
        <f>'RFA Strat'!I60</f>
        <v>3882281.406756164</v>
      </c>
      <c r="L66" s="384">
        <f>'RFA Strat'!J60</f>
        <v>3998749.848958849</v>
      </c>
      <c r="M66" s="384">
        <f>'RFA Strat'!K60</f>
        <v>4118712.3444276145</v>
      </c>
      <c r="N66" s="99"/>
    </row>
    <row r="67" spans="1:14" ht="21">
      <c r="F67" s="146" t="s">
        <v>222</v>
      </c>
      <c r="G67" s="254" t="e">
        <f t="shared" ref="G67:M67" si="10">SUM(G65:G66)</f>
        <v>#REF!</v>
      </c>
      <c r="H67" s="254" t="e">
        <f t="shared" si="10"/>
        <v>#REF!</v>
      </c>
      <c r="I67" s="254" t="e">
        <f t="shared" si="10"/>
        <v>#REF!</v>
      </c>
      <c r="J67" s="254" t="e">
        <f t="shared" si="10"/>
        <v>#REF!</v>
      </c>
      <c r="K67" s="254" t="e">
        <f t="shared" si="10"/>
        <v>#REF!</v>
      </c>
      <c r="L67" s="254" t="e">
        <f t="shared" si="10"/>
        <v>#REF!</v>
      </c>
      <c r="M67" s="254" t="e">
        <f t="shared" si="10"/>
        <v>#REF!</v>
      </c>
    </row>
    <row r="68" spans="1:14" ht="8.25" customHeight="1">
      <c r="F68" s="243"/>
      <c r="G68" s="385"/>
      <c r="H68" s="386"/>
      <c r="I68" s="386"/>
      <c r="J68" s="386"/>
      <c r="K68" s="386"/>
      <c r="L68" s="386"/>
      <c r="M68" s="386"/>
    </row>
    <row r="69" spans="1:14" ht="21">
      <c r="F69" s="146" t="s">
        <v>297</v>
      </c>
      <c r="G69" s="383" t="e">
        <f t="shared" ref="G69:M69" si="11">G63+G67</f>
        <v>#REF!</v>
      </c>
      <c r="H69" s="383" t="e">
        <f t="shared" si="11"/>
        <v>#REF!</v>
      </c>
      <c r="I69" s="383" t="e">
        <f t="shared" si="11"/>
        <v>#REF!</v>
      </c>
      <c r="J69" s="383" t="e">
        <f t="shared" si="11"/>
        <v>#REF!</v>
      </c>
      <c r="K69" s="383" t="e">
        <f t="shared" si="11"/>
        <v>#REF!</v>
      </c>
      <c r="L69" s="383" t="e">
        <f t="shared" si="11"/>
        <v>#REF!</v>
      </c>
      <c r="M69" s="383" t="e">
        <f t="shared" si="11"/>
        <v>#REF!</v>
      </c>
    </row>
    <row r="70" spans="1:14" ht="21" customHeight="1"/>
    <row r="71" spans="1:14" ht="23.25">
      <c r="F71" s="205" t="s">
        <v>527</v>
      </c>
      <c r="G71" s="289" t="e">
        <f t="shared" ref="G71:M71" si="12">$J$4*G69</f>
        <v>#REF!</v>
      </c>
      <c r="H71" s="289" t="e">
        <f t="shared" si="12"/>
        <v>#REF!</v>
      </c>
      <c r="I71" s="289" t="e">
        <f t="shared" si="12"/>
        <v>#REF!</v>
      </c>
      <c r="J71" s="289" t="e">
        <f t="shared" si="12"/>
        <v>#REF!</v>
      </c>
      <c r="K71" s="289" t="e">
        <f t="shared" si="12"/>
        <v>#REF!</v>
      </c>
      <c r="L71" s="289" t="e">
        <f t="shared" si="12"/>
        <v>#REF!</v>
      </c>
      <c r="M71" s="289" t="e">
        <f t="shared" si="12"/>
        <v>#REF!</v>
      </c>
    </row>
    <row r="72" spans="1:14" ht="23.25">
      <c r="F72" s="315" t="s">
        <v>75</v>
      </c>
      <c r="G72" s="172" t="e">
        <f t="shared" ref="G72:M72" si="13">G59-G69</f>
        <v>#REF!</v>
      </c>
      <c r="H72" s="172" t="e">
        <f t="shared" si="13"/>
        <v>#REF!</v>
      </c>
      <c r="I72" s="172" t="e">
        <f t="shared" si="13"/>
        <v>#REF!</v>
      </c>
      <c r="J72" s="172" t="e">
        <f t="shared" si="13"/>
        <v>#REF!</v>
      </c>
      <c r="K72" s="172" t="e">
        <f t="shared" si="13"/>
        <v>#REF!</v>
      </c>
      <c r="L72" s="172" t="e">
        <f t="shared" si="13"/>
        <v>#REF!</v>
      </c>
      <c r="M72" s="172" t="e">
        <f t="shared" si="13"/>
        <v>#REF!</v>
      </c>
    </row>
    <row r="73" spans="1:14" ht="26.25" customHeight="1">
      <c r="F73" s="428"/>
      <c r="G73" s="429"/>
      <c r="H73" s="429"/>
      <c r="I73" s="429"/>
      <c r="J73" s="429"/>
      <c r="K73" s="429"/>
      <c r="L73" s="429"/>
      <c r="M73" s="429"/>
    </row>
    <row r="74" spans="1:14" ht="32.25" customHeight="1">
      <c r="A74" s="167" t="str">
        <f>COVER!B10</f>
        <v>Olympia-Tumwater Regional Fire Authority</v>
      </c>
      <c r="B74" s="168"/>
      <c r="C74" s="168"/>
      <c r="L74" s="160"/>
      <c r="M74" s="160"/>
    </row>
    <row r="75" spans="1:14" ht="18.75" customHeight="1">
      <c r="F75" s="158"/>
      <c r="G75" s="160"/>
      <c r="H75" s="160"/>
      <c r="I75" s="160"/>
      <c r="J75" s="160"/>
      <c r="K75" s="160"/>
      <c r="L75" s="160"/>
      <c r="M75" s="160"/>
    </row>
    <row r="76" spans="1:14" ht="18.75" customHeight="1">
      <c r="F76" s="157"/>
    </row>
    <row r="77" spans="1:14" ht="18.75" customHeight="1">
      <c r="F77" s="157"/>
    </row>
    <row r="78" spans="1:14" ht="18.75" customHeight="1">
      <c r="F78" s="157"/>
    </row>
    <row r="79" spans="1:14" ht="18.75" customHeight="1">
      <c r="F79" s="157"/>
    </row>
    <row r="80" spans="1:14" ht="18.75" customHeight="1">
      <c r="F80" s="157"/>
    </row>
    <row r="81" spans="3:13" ht="18.75" customHeight="1">
      <c r="F81" s="157"/>
    </row>
    <row r="82" spans="3:13" ht="18.75" customHeight="1">
      <c r="F82" s="157"/>
    </row>
    <row r="83" spans="3:13" ht="18.75" customHeight="1">
      <c r="F83" s="157"/>
    </row>
    <row r="84" spans="3:13" ht="18.75" customHeight="1">
      <c r="F84" s="157"/>
    </row>
    <row r="85" spans="3:13" ht="18.75" customHeight="1">
      <c r="F85" s="157"/>
    </row>
    <row r="86" spans="3:13" ht="18.75" customHeight="1">
      <c r="F86" s="157"/>
    </row>
    <row r="87" spans="3:13" ht="18.75" customHeight="1">
      <c r="F87" s="157"/>
    </row>
    <row r="88" spans="3:13" ht="18.75" customHeight="1">
      <c r="F88" s="157"/>
    </row>
    <row r="89" spans="3:13" ht="18.75" customHeight="1">
      <c r="F89" s="157"/>
    </row>
    <row r="90" spans="3:13" ht="18.75" customHeight="1">
      <c r="F90" s="157"/>
    </row>
    <row r="91" spans="3:13" ht="18.75" customHeight="1">
      <c r="F91" s="157"/>
    </row>
    <row r="92" spans="3:13" ht="18.75">
      <c r="G92" s="1129" t="s">
        <v>81</v>
      </c>
      <c r="H92" s="1130"/>
      <c r="I92" s="1130"/>
      <c r="J92" s="1130"/>
      <c r="K92" s="1130"/>
      <c r="L92" s="1130"/>
      <c r="M92" s="1131"/>
    </row>
    <row r="93" spans="3:13">
      <c r="G93" s="75">
        <f>COVER!$F$4</f>
        <v>2024</v>
      </c>
      <c r="H93" s="75">
        <f t="shared" ref="H93" si="14">G93+1</f>
        <v>2025</v>
      </c>
      <c r="I93" s="75">
        <f t="shared" ref="I93" si="15">H93+1</f>
        <v>2026</v>
      </c>
      <c r="J93" s="75">
        <f t="shared" ref="J93" si="16">I93+1</f>
        <v>2027</v>
      </c>
      <c r="K93" s="75">
        <f t="shared" ref="K93" si="17">J93+1</f>
        <v>2028</v>
      </c>
      <c r="L93" s="75">
        <f t="shared" ref="L93" si="18">K93+1</f>
        <v>2029</v>
      </c>
      <c r="M93" s="75">
        <f t="shared" ref="M93" si="19">L93+1</f>
        <v>2030</v>
      </c>
    </row>
    <row r="94" spans="3:13" ht="15.75" customHeight="1">
      <c r="C94" s="166" t="s">
        <v>81</v>
      </c>
      <c r="D94" s="166"/>
      <c r="E94" s="166"/>
      <c r="F94" s="166"/>
    </row>
    <row r="95" spans="3:13">
      <c r="F95" s="5" t="s">
        <v>76</v>
      </c>
      <c r="G95" s="81" t="e">
        <f>'Reserve Summary'!E23+'Reserve Summary'!#REF!</f>
        <v>#REF!</v>
      </c>
      <c r="H95" s="310" t="e">
        <f t="shared" ref="H95:M95" si="20">G123</f>
        <v>#REF!</v>
      </c>
      <c r="I95" s="310" t="e">
        <f t="shared" si="20"/>
        <v>#REF!</v>
      </c>
      <c r="J95" s="310" t="e">
        <f t="shared" si="20"/>
        <v>#REF!</v>
      </c>
      <c r="K95" s="310" t="e">
        <f t="shared" si="20"/>
        <v>#REF!</v>
      </c>
      <c r="L95" s="310" t="e">
        <f t="shared" si="20"/>
        <v>#REF!</v>
      </c>
      <c r="M95" s="310" t="e">
        <f t="shared" si="20"/>
        <v>#REF!</v>
      </c>
    </row>
    <row r="97" spans="6:13">
      <c r="F97" s="3" t="s">
        <v>72</v>
      </c>
      <c r="G97" s="21" t="e">
        <f>#REF!</f>
        <v>#REF!</v>
      </c>
      <c r="H97" s="21" t="e">
        <f>#REF!</f>
        <v>#REF!</v>
      </c>
      <c r="I97" s="21" t="e">
        <f>#REF!</f>
        <v>#REF!</v>
      </c>
      <c r="J97" s="21" t="e">
        <f>#REF!</f>
        <v>#REF!</v>
      </c>
      <c r="K97" s="21" t="e">
        <f>#REF!</f>
        <v>#REF!</v>
      </c>
      <c r="L97" s="21" t="e">
        <f>#REF!</f>
        <v>#REF!</v>
      </c>
      <c r="M97" s="21" t="e">
        <f>#REF!</f>
        <v>#REF!</v>
      </c>
    </row>
    <row r="98" spans="6:13">
      <c r="F98" s="3" t="s">
        <v>426</v>
      </c>
      <c r="G98" s="21" t="e">
        <f>'Reserve Summary'!#REF!+'Reserve Summary'!#REF!+'Reserve Summary'!#REF!</f>
        <v>#REF!</v>
      </c>
      <c r="H98" s="21" t="e">
        <f>'Reserve Summary'!#REF!+'Reserve Summary'!#REF!+'Reserve Summary'!#REF!</f>
        <v>#REF!</v>
      </c>
      <c r="I98" s="21" t="e">
        <f>'Reserve Summary'!#REF!+'Reserve Summary'!#REF!+'Reserve Summary'!#REF!</f>
        <v>#REF!</v>
      </c>
      <c r="J98" s="21" t="e">
        <f>'Reserve Summary'!#REF!+'Reserve Summary'!#REF!+'Reserve Summary'!#REF!</f>
        <v>#REF!</v>
      </c>
      <c r="K98" s="21" t="e">
        <f>'Reserve Summary'!#REF!+'Reserve Summary'!#REF!+'Reserve Summary'!#REF!</f>
        <v>#REF!</v>
      </c>
      <c r="L98" s="21" t="e">
        <f>'Reserve Summary'!#REF!+'Reserve Summary'!#REF!+'Reserve Summary'!#REF!</f>
        <v>#REF!</v>
      </c>
      <c r="M98" s="21" t="e">
        <f>'Reserve Summary'!#REF!+'Reserve Summary'!#REF!+'Reserve Summary'!#REF!</f>
        <v>#REF!</v>
      </c>
    </row>
    <row r="99" spans="6:13">
      <c r="F99" s="3" t="s">
        <v>103</v>
      </c>
      <c r="G99" s="21">
        <f>'Reserve Summary'!E47</f>
        <v>0</v>
      </c>
      <c r="H99" s="21">
        <f>'Reserve Summary'!F47</f>
        <v>0</v>
      </c>
      <c r="I99" s="21">
        <f>'Reserve Summary'!G47</f>
        <v>0</v>
      </c>
      <c r="J99" s="21">
        <f>'Reserve Summary'!H47</f>
        <v>0</v>
      </c>
      <c r="K99" s="21">
        <f>'Reserve Summary'!I47</f>
        <v>0</v>
      </c>
      <c r="L99" s="21">
        <f>'Reserve Summary'!J47</f>
        <v>0</v>
      </c>
      <c r="M99" s="21">
        <f>'Reserve Summary'!K47</f>
        <v>0</v>
      </c>
    </row>
    <row r="100" spans="6:13">
      <c r="F100" s="3" t="s">
        <v>66</v>
      </c>
      <c r="G100" s="21">
        <f>'Reserve Summary'!E39</f>
        <v>0</v>
      </c>
      <c r="H100" s="21">
        <f>'Reserve Summary'!F39</f>
        <v>3200000</v>
      </c>
      <c r="I100" s="21">
        <f>'Reserve Summary'!G39</f>
        <v>0</v>
      </c>
      <c r="J100" s="21">
        <f>'Reserve Summary'!H39</f>
        <v>0</v>
      </c>
      <c r="K100" s="21">
        <f>'Reserve Summary'!I39</f>
        <v>0</v>
      </c>
      <c r="L100" s="21">
        <f>'Reserve Summary'!J39</f>
        <v>0</v>
      </c>
      <c r="M100" s="21">
        <f>'Reserve Summary'!K39</f>
        <v>0</v>
      </c>
    </row>
    <row r="101" spans="6:13">
      <c r="F101" s="3" t="s">
        <v>79</v>
      </c>
      <c r="G101" s="21" t="e">
        <f>'Reserve Summary'!#REF!</f>
        <v>#REF!</v>
      </c>
      <c r="H101" s="21" t="e">
        <f>'Reserve Summary'!#REF!</f>
        <v>#REF!</v>
      </c>
      <c r="I101" s="21" t="e">
        <f>'Reserve Summary'!#REF!</f>
        <v>#REF!</v>
      </c>
      <c r="J101" s="21" t="e">
        <f>'Reserve Summary'!#REF!</f>
        <v>#REF!</v>
      </c>
      <c r="K101" s="21" t="e">
        <f>'Reserve Summary'!#REF!</f>
        <v>#REF!</v>
      </c>
      <c r="L101" s="21" t="e">
        <f>'Reserve Summary'!#REF!</f>
        <v>#REF!</v>
      </c>
      <c r="M101" s="21" t="e">
        <f>'Reserve Summary'!#REF!</f>
        <v>#REF!</v>
      </c>
    </row>
    <row r="102" spans="6:13">
      <c r="F102" s="5" t="s">
        <v>238</v>
      </c>
      <c r="G102" s="309" t="e">
        <f t="shared" ref="G102:M102" si="21">SUM(G97:G101)</f>
        <v>#REF!</v>
      </c>
      <c r="H102" s="309" t="e">
        <f t="shared" si="21"/>
        <v>#REF!</v>
      </c>
      <c r="I102" s="309" t="e">
        <f t="shared" si="21"/>
        <v>#REF!</v>
      </c>
      <c r="J102" s="309" t="e">
        <f t="shared" si="21"/>
        <v>#REF!</v>
      </c>
      <c r="K102" s="309" t="e">
        <f t="shared" si="21"/>
        <v>#REF!</v>
      </c>
      <c r="L102" s="309" t="e">
        <f t="shared" si="21"/>
        <v>#REF!</v>
      </c>
      <c r="M102" s="309" t="e">
        <f t="shared" si="21"/>
        <v>#REF!</v>
      </c>
    </row>
    <row r="103" spans="6:13">
      <c r="F103" s="3"/>
    </row>
    <row r="104" spans="6:13">
      <c r="F104" s="5" t="s">
        <v>298</v>
      </c>
      <c r="G104" s="309" t="e">
        <f t="shared" ref="G104:M104" si="22">G95+G102</f>
        <v>#REF!</v>
      </c>
      <c r="H104" s="309" t="e">
        <f t="shared" si="22"/>
        <v>#REF!</v>
      </c>
      <c r="I104" s="309" t="e">
        <f t="shared" si="22"/>
        <v>#REF!</v>
      </c>
      <c r="J104" s="309" t="e">
        <f t="shared" si="22"/>
        <v>#REF!</v>
      </c>
      <c r="K104" s="309" t="e">
        <f t="shared" si="22"/>
        <v>#REF!</v>
      </c>
      <c r="L104" s="309" t="e">
        <f t="shared" si="22"/>
        <v>#REF!</v>
      </c>
      <c r="M104" s="309" t="e">
        <f t="shared" si="22"/>
        <v>#REF!</v>
      </c>
    </row>
    <row r="105" spans="6:13">
      <c r="F105" s="3"/>
    </row>
    <row r="106" spans="6:13" ht="6" customHeight="1"/>
    <row r="107" spans="6:13">
      <c r="F107" s="3" t="s">
        <v>143</v>
      </c>
      <c r="G107" s="21" t="e">
        <f>'Reserve Summary'!E49+'Reserve Summary'!#REF!+'Reserve Summary'!E57</f>
        <v>#REF!</v>
      </c>
      <c r="H107" s="21" t="e">
        <f>'Reserve Summary'!F49+'Reserve Summary'!#REF!+'Reserve Summary'!F57</f>
        <v>#REF!</v>
      </c>
      <c r="I107" s="21" t="e">
        <f>'Reserve Summary'!G49+'Reserve Summary'!#REF!+'Reserve Summary'!G57</f>
        <v>#REF!</v>
      </c>
      <c r="J107" s="21" t="e">
        <f>'Reserve Summary'!H49+'Reserve Summary'!#REF!+'Reserve Summary'!H57</f>
        <v>#REF!</v>
      </c>
      <c r="K107" s="21" t="e">
        <f>'Reserve Summary'!I49+'Reserve Summary'!#REF!+'Reserve Summary'!I57</f>
        <v>#REF!</v>
      </c>
      <c r="L107" s="21" t="e">
        <f>'Reserve Summary'!J49+'Reserve Summary'!#REF!+'Reserve Summary'!J57</f>
        <v>#REF!</v>
      </c>
      <c r="M107" s="21" t="e">
        <f>'Reserve Summary'!K49+'Reserve Summary'!#REF!+'Reserve Summary'!K57</f>
        <v>#REF!</v>
      </c>
    </row>
    <row r="108" spans="6:13" ht="5.25" customHeight="1"/>
    <row r="109" spans="6:13">
      <c r="F109" s="3" t="s">
        <v>144</v>
      </c>
      <c r="G109" s="21" t="e">
        <f>'Reserve Summary'!E50+'Reserve Summary'!#REF!+'Reserve Summary'!E58</f>
        <v>#REF!</v>
      </c>
      <c r="H109" s="21" t="e">
        <f>'Reserve Summary'!F50+'Reserve Summary'!#REF!+'Reserve Summary'!F58</f>
        <v>#REF!</v>
      </c>
      <c r="I109" s="21" t="e">
        <f>'Reserve Summary'!G50+'Reserve Summary'!#REF!+'Reserve Summary'!G58</f>
        <v>#REF!</v>
      </c>
      <c r="J109" s="21" t="e">
        <f>'Reserve Summary'!H50+'Reserve Summary'!#REF!+'Reserve Summary'!H58</f>
        <v>#REF!</v>
      </c>
      <c r="K109" s="21" t="e">
        <f>'Reserve Summary'!I50+'Reserve Summary'!#REF!+'Reserve Summary'!I58</f>
        <v>#REF!</v>
      </c>
      <c r="L109" s="21" t="e">
        <f>'Reserve Summary'!J50+'Reserve Summary'!#REF!+'Reserve Summary'!J58</f>
        <v>#REF!</v>
      </c>
      <c r="M109" s="21" t="e">
        <f>'Reserve Summary'!K50+'Reserve Summary'!#REF!+'Reserve Summary'!K58</f>
        <v>#REF!</v>
      </c>
    </row>
    <row r="110" spans="6:13" ht="6" customHeight="1"/>
    <row r="111" spans="6:13" ht="18.75" customHeight="1">
      <c r="F111" s="3" t="s">
        <v>182</v>
      </c>
      <c r="G111" s="21" t="e">
        <f>'Reserve Summary'!E51+'Reserve Summary'!#REF!+'Reserve Summary'!E59</f>
        <v>#REF!</v>
      </c>
      <c r="H111" s="21" t="e">
        <f>'Reserve Summary'!F51+'Reserve Summary'!#REF!+'Reserve Summary'!F59</f>
        <v>#REF!</v>
      </c>
      <c r="I111" s="21" t="e">
        <f>'Reserve Summary'!G51+'Reserve Summary'!#REF!+'Reserve Summary'!G59</f>
        <v>#REF!</v>
      </c>
      <c r="J111" s="21" t="e">
        <f>'Reserve Summary'!H51+'Reserve Summary'!#REF!+'Reserve Summary'!H59</f>
        <v>#REF!</v>
      </c>
      <c r="K111" s="21" t="e">
        <f>'Reserve Summary'!I51+'Reserve Summary'!#REF!+'Reserve Summary'!I59</f>
        <v>#REF!</v>
      </c>
      <c r="L111" s="21" t="e">
        <f>'Reserve Summary'!J51+'Reserve Summary'!#REF!+'Reserve Summary'!J59</f>
        <v>#REF!</v>
      </c>
      <c r="M111" s="21" t="e">
        <f>'Reserve Summary'!K51+'Reserve Summary'!#REF!+'Reserve Summary'!K59</f>
        <v>#REF!</v>
      </c>
    </row>
    <row r="112" spans="6:13" ht="6" customHeight="1"/>
    <row r="113" spans="6:13">
      <c r="F113" s="3" t="s">
        <v>183</v>
      </c>
      <c r="G113" s="21" t="e">
        <f>'Reserve Summary'!E52+'Reserve Summary'!#REF!+'Reserve Summary'!E60</f>
        <v>#REF!</v>
      </c>
      <c r="H113" s="21" t="e">
        <f>'Reserve Summary'!F52+'Reserve Summary'!#REF!+'Reserve Summary'!F60</f>
        <v>#REF!</v>
      </c>
      <c r="I113" s="21" t="e">
        <f>'Reserve Summary'!G52+'Reserve Summary'!#REF!+'Reserve Summary'!G60</f>
        <v>#REF!</v>
      </c>
      <c r="J113" s="21" t="e">
        <f>'Reserve Summary'!H52+'Reserve Summary'!#REF!+'Reserve Summary'!H60</f>
        <v>#REF!</v>
      </c>
      <c r="K113" s="21" t="e">
        <f>'Reserve Summary'!I52+'Reserve Summary'!#REF!+'Reserve Summary'!I60</f>
        <v>#REF!</v>
      </c>
      <c r="L113" s="21" t="e">
        <f>'Reserve Summary'!J52+'Reserve Summary'!#REF!+'Reserve Summary'!J60</f>
        <v>#REF!</v>
      </c>
      <c r="M113" s="21" t="e">
        <f>'Reserve Summary'!K52+'Reserve Summary'!#REF!+'Reserve Summary'!K60</f>
        <v>#REF!</v>
      </c>
    </row>
    <row r="114" spans="6:13" ht="5.25" customHeight="1"/>
    <row r="115" spans="6:13" ht="17.25" customHeight="1">
      <c r="F115" s="3" t="s">
        <v>145</v>
      </c>
      <c r="G115" s="21" t="e">
        <f>'Reserve Summary'!#REF!+'Reserve Summary'!#REF!+'Reserve Summary'!#REF!</f>
        <v>#REF!</v>
      </c>
      <c r="H115" s="21" t="e">
        <f>'Reserve Summary'!#REF!+'Reserve Summary'!#REF!+'Reserve Summary'!#REF!</f>
        <v>#REF!</v>
      </c>
      <c r="I115" s="21" t="e">
        <f>'Reserve Summary'!#REF!+'Reserve Summary'!#REF!+'Reserve Summary'!#REF!</f>
        <v>#REF!</v>
      </c>
      <c r="J115" s="21" t="e">
        <f>'Reserve Summary'!#REF!+'Reserve Summary'!#REF!+'Reserve Summary'!#REF!</f>
        <v>#REF!</v>
      </c>
      <c r="K115" s="21" t="e">
        <f>'Reserve Summary'!#REF!+'Reserve Summary'!#REF!+'Reserve Summary'!#REF!</f>
        <v>#REF!</v>
      </c>
      <c r="L115" s="21" t="e">
        <f>'Reserve Summary'!#REF!+'Reserve Summary'!#REF!+'Reserve Summary'!#REF!</f>
        <v>#REF!</v>
      </c>
      <c r="M115" s="21" t="e">
        <f>'Reserve Summary'!#REF!+'Reserve Summary'!#REF!+'Reserve Summary'!#REF!</f>
        <v>#REF!</v>
      </c>
    </row>
    <row r="116" spans="6:13" ht="5.25" customHeight="1"/>
    <row r="117" spans="6:13">
      <c r="F117" s="3" t="s">
        <v>327</v>
      </c>
      <c r="G117" s="21" t="e">
        <f>'Reserve Summary'!E53+'Reserve Summary'!#REF!+'Reserve Summary'!E61</f>
        <v>#REF!</v>
      </c>
      <c r="H117" s="21" t="e">
        <f>'Reserve Summary'!F53+'Reserve Summary'!#REF!+'Reserve Summary'!F61</f>
        <v>#REF!</v>
      </c>
      <c r="I117" s="21" t="e">
        <f>'Reserve Summary'!G53+'Reserve Summary'!#REF!+'Reserve Summary'!G61</f>
        <v>#REF!</v>
      </c>
      <c r="J117" s="21" t="e">
        <f>'Reserve Summary'!H53+'Reserve Summary'!#REF!+'Reserve Summary'!H61</f>
        <v>#REF!</v>
      </c>
      <c r="K117" s="21" t="e">
        <f>'Reserve Summary'!I53+'Reserve Summary'!#REF!+'Reserve Summary'!I61</f>
        <v>#REF!</v>
      </c>
      <c r="L117" s="21" t="e">
        <f>'Reserve Summary'!J53+'Reserve Summary'!#REF!+'Reserve Summary'!J61</f>
        <v>#REF!</v>
      </c>
      <c r="M117" s="21" t="e">
        <f>'Reserve Summary'!K53+'Reserve Summary'!#REF!+'Reserve Summary'!K61</f>
        <v>#REF!</v>
      </c>
    </row>
    <row r="118" spans="6:13" ht="8.25" customHeight="1"/>
    <row r="119" spans="6:13" ht="15.75" customHeight="1">
      <c r="F119" s="3" t="s">
        <v>425</v>
      </c>
      <c r="G119" s="21" t="e">
        <f>'Reserve Summary'!#REF!+'Reserve Summary'!#REF!</f>
        <v>#REF!</v>
      </c>
      <c r="H119" s="21" t="e">
        <f>'Reserve Summary'!#REF!+'Reserve Summary'!#REF!</f>
        <v>#REF!</v>
      </c>
      <c r="I119" s="21" t="e">
        <f>'Reserve Summary'!#REF!+'Reserve Summary'!#REF!</f>
        <v>#REF!</v>
      </c>
      <c r="J119" s="21" t="e">
        <f>'Reserve Summary'!#REF!+'Reserve Summary'!#REF!</f>
        <v>#REF!</v>
      </c>
      <c r="K119" s="21" t="e">
        <f>'Reserve Summary'!#REF!+'Reserve Summary'!#REF!</f>
        <v>#REF!</v>
      </c>
      <c r="L119" s="21" t="e">
        <f>'Reserve Summary'!#REF!+'Reserve Summary'!#REF!</f>
        <v>#REF!</v>
      </c>
      <c r="M119" s="21" t="e">
        <f>'Reserve Summary'!#REF!+'Reserve Summary'!#REF!</f>
        <v>#REF!</v>
      </c>
    </row>
    <row r="120" spans="6:13" ht="8.25" customHeight="1"/>
    <row r="121" spans="6:13">
      <c r="F121" s="5" t="s">
        <v>328</v>
      </c>
      <c r="G121" s="309" t="e">
        <f t="shared" ref="G121:M121" si="23">SUM(G107:G119)</f>
        <v>#REF!</v>
      </c>
      <c r="H121" s="309" t="e">
        <f t="shared" si="23"/>
        <v>#REF!</v>
      </c>
      <c r="I121" s="309" t="e">
        <f t="shared" si="23"/>
        <v>#REF!</v>
      </c>
      <c r="J121" s="309" t="e">
        <f t="shared" si="23"/>
        <v>#REF!</v>
      </c>
      <c r="K121" s="309" t="e">
        <f t="shared" si="23"/>
        <v>#REF!</v>
      </c>
      <c r="L121" s="309" t="e">
        <f t="shared" si="23"/>
        <v>#REF!</v>
      </c>
      <c r="M121" s="309" t="e">
        <f t="shared" si="23"/>
        <v>#REF!</v>
      </c>
    </row>
    <row r="123" spans="6:13" ht="23.25">
      <c r="F123" s="315" t="s">
        <v>77</v>
      </c>
      <c r="G123" s="172" t="e">
        <f t="shared" ref="G123:M123" si="24">G95+G102-G121</f>
        <v>#REF!</v>
      </c>
      <c r="H123" s="172" t="e">
        <f t="shared" si="24"/>
        <v>#REF!</v>
      </c>
      <c r="I123" s="172" t="e">
        <f t="shared" si="24"/>
        <v>#REF!</v>
      </c>
      <c r="J123" s="172" t="e">
        <f t="shared" si="24"/>
        <v>#REF!</v>
      </c>
      <c r="K123" s="172" t="e">
        <f t="shared" si="24"/>
        <v>#REF!</v>
      </c>
      <c r="L123" s="172" t="e">
        <f t="shared" si="24"/>
        <v>#REF!</v>
      </c>
      <c r="M123" s="453" t="e">
        <f t="shared" si="24"/>
        <v>#REF!</v>
      </c>
    </row>
    <row r="124" spans="6:13">
      <c r="G124" s="65"/>
      <c r="H124" s="65"/>
      <c r="I124" s="65"/>
      <c r="J124" s="65"/>
      <c r="K124" s="65"/>
      <c r="L124" s="65"/>
      <c r="M124" s="65"/>
    </row>
    <row r="125" spans="6:13">
      <c r="G125" s="65"/>
      <c r="H125" s="65"/>
      <c r="I125" s="65"/>
      <c r="J125" s="65"/>
      <c r="K125" s="65"/>
      <c r="L125" s="65"/>
      <c r="M125" s="65"/>
    </row>
    <row r="126" spans="6:13">
      <c r="G126" s="65"/>
    </row>
    <row r="127" spans="6:13">
      <c r="G127" s="65"/>
    </row>
    <row r="132" ht="6" customHeight="1"/>
    <row r="135" ht="5.25" customHeight="1"/>
    <row r="138" ht="6.75" customHeight="1"/>
    <row r="139" ht="5.25" customHeight="1"/>
    <row r="148" ht="10.5" customHeight="1"/>
    <row r="150" ht="17.25" customHeight="1"/>
    <row r="151" ht="9.75" customHeight="1"/>
    <row r="152" ht="18.75" customHeight="1"/>
    <row r="153" ht="18.75" customHeight="1"/>
    <row r="154" ht="15.75" customHeight="1"/>
    <row r="155" ht="15.75" customHeight="1"/>
    <row r="156" ht="18" customHeight="1"/>
    <row r="157" ht="18" customHeight="1"/>
    <row r="158" ht="18" customHeight="1"/>
    <row r="160" ht="20.25" customHeight="1"/>
    <row r="161" ht="20.25" customHeight="1"/>
    <row r="162" ht="20.25" customHeight="1"/>
    <row r="163" ht="20.25" customHeight="1"/>
    <row r="164" ht="20.25" customHeight="1"/>
    <row r="165" ht="20.25" customHeight="1"/>
  </sheetData>
  <mergeCells count="3">
    <mergeCell ref="G26:M26"/>
    <mergeCell ref="G92:M92"/>
    <mergeCell ref="F4:I4"/>
  </mergeCells>
  <pageMargins left="0.7" right="0.7" top="0.75" bottom="0.75" header="0.3" footer="0.3"/>
  <pageSetup scale="46" fitToHeight="0" orientation="landscape" r:id="rId1"/>
  <headerFooter>
    <oddFooter>&amp;C&amp;P</oddFooter>
  </headerFooter>
  <rowBreaks count="1" manualBreakCount="1">
    <brk id="56"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Q57"/>
  <sheetViews>
    <sheetView showGridLines="0" topLeftCell="A8" zoomScaleNormal="100" workbookViewId="0">
      <selection activeCell="I4" sqref="I4"/>
    </sheetView>
  </sheetViews>
  <sheetFormatPr defaultRowHeight="15.75"/>
  <cols>
    <col min="2" max="2" width="19.125" customWidth="1"/>
    <col min="3" max="9" width="18.125" customWidth="1"/>
    <col min="10" max="10" width="17.625" customWidth="1"/>
    <col min="11" max="16" width="13.625" bestFit="1" customWidth="1"/>
  </cols>
  <sheetData>
    <row r="1" spans="1:10" ht="26.25">
      <c r="A1" s="108" t="str">
        <f>COVER!B10&amp;" "&amp;COVER!B11</f>
        <v xml:space="preserve">Olympia-Tumwater Regional Fire Authority </v>
      </c>
      <c r="B1" s="68"/>
      <c r="C1" s="68"/>
      <c r="D1" s="68"/>
      <c r="E1" s="68"/>
      <c r="F1" s="68"/>
      <c r="G1" s="68"/>
      <c r="H1" s="68"/>
      <c r="I1" s="2" t="s">
        <v>501</v>
      </c>
    </row>
    <row r="2" spans="1:10" ht="26.25">
      <c r="A2" s="108" t="s">
        <v>162</v>
      </c>
      <c r="B2" s="68"/>
      <c r="C2" s="68"/>
      <c r="D2" s="2"/>
    </row>
    <row r="3" spans="1:10" ht="18.75">
      <c r="A3" s="159" t="s">
        <v>239</v>
      </c>
    </row>
    <row r="4" spans="1:10">
      <c r="C4" s="201" t="s">
        <v>240</v>
      </c>
      <c r="D4" s="201" t="s">
        <v>84</v>
      </c>
      <c r="E4" s="201" t="s">
        <v>440</v>
      </c>
      <c r="F4" s="201" t="s">
        <v>241</v>
      </c>
      <c r="G4" s="201" t="s">
        <v>241</v>
      </c>
    </row>
    <row r="5" spans="1:10">
      <c r="C5" s="371" t="e">
        <f>#REF!</f>
        <v>#REF!</v>
      </c>
      <c r="D5" s="372" t="e">
        <f>#REF!</f>
        <v>#REF!</v>
      </c>
      <c r="E5" s="372" t="e">
        <f>#REF!</f>
        <v>#REF!</v>
      </c>
      <c r="F5" s="369" t="e">
        <f>D5+E5</f>
        <v>#REF!</v>
      </c>
      <c r="G5" s="373" t="e">
        <f>F5/$F$8</f>
        <v>#REF!</v>
      </c>
    </row>
    <row r="6" spans="1:10">
      <c r="C6" s="371" t="e">
        <f>#REF!</f>
        <v>#REF!</v>
      </c>
      <c r="D6" s="372" t="e">
        <f>#REF!</f>
        <v>#REF!</v>
      </c>
      <c r="E6" s="372" t="e">
        <f>#REF!</f>
        <v>#REF!</v>
      </c>
      <c r="F6" s="369" t="e">
        <f>D6+E6</f>
        <v>#REF!</v>
      </c>
      <c r="G6" s="373" t="e">
        <f>F6/$F$8</f>
        <v>#REF!</v>
      </c>
    </row>
    <row r="7" spans="1:10" hidden="1">
      <c r="C7" s="374"/>
      <c r="D7" s="372"/>
      <c r="E7" s="372"/>
      <c r="F7" s="372"/>
    </row>
    <row r="8" spans="1:10">
      <c r="C8" s="134" t="s">
        <v>247</v>
      </c>
      <c r="D8" s="13" t="e">
        <f>SUM(D5:D7)</f>
        <v>#REF!</v>
      </c>
      <c r="E8" s="13" t="e">
        <f>SUM(E5:E7)</f>
        <v>#REF!</v>
      </c>
      <c r="F8" s="126" t="e">
        <f>SUM(F5:F7)</f>
        <v>#REF!</v>
      </c>
      <c r="G8" s="375" t="e">
        <f>SUM(G5:G7)</f>
        <v>#REF!</v>
      </c>
    </row>
    <row r="9" spans="1:10" ht="6.75" customHeight="1"/>
    <row r="10" spans="1:10">
      <c r="C10" s="201">
        <f>COVER!$F$4</f>
        <v>2024</v>
      </c>
      <c r="D10" s="201">
        <f>C10+1</f>
        <v>2025</v>
      </c>
      <c r="E10" s="201">
        <f t="shared" ref="E10:J10" si="0">D10+1</f>
        <v>2026</v>
      </c>
      <c r="F10" s="201">
        <f t="shared" si="0"/>
        <v>2027</v>
      </c>
      <c r="G10" s="201">
        <f t="shared" si="0"/>
        <v>2028</v>
      </c>
      <c r="H10" s="201">
        <f t="shared" si="0"/>
        <v>2029</v>
      </c>
      <c r="I10" s="201">
        <f t="shared" si="0"/>
        <v>2030</v>
      </c>
      <c r="J10" s="201">
        <f t="shared" si="0"/>
        <v>2031</v>
      </c>
    </row>
    <row r="11" spans="1:10" ht="18.75">
      <c r="A11" s="159" t="s">
        <v>248</v>
      </c>
      <c r="C11" s="13" t="e">
        <f>D8</f>
        <v>#REF!</v>
      </c>
      <c r="D11" s="13" t="e">
        <f>C53</f>
        <v>#REF!</v>
      </c>
      <c r="E11" s="13" t="e">
        <f t="shared" ref="E11:J11" si="1">D53</f>
        <v>#REF!</v>
      </c>
      <c r="F11" s="13" t="e">
        <f t="shared" si="1"/>
        <v>#REF!</v>
      </c>
      <c r="G11" s="13" t="e">
        <f t="shared" si="1"/>
        <v>#REF!</v>
      </c>
      <c r="H11" s="13" t="e">
        <f t="shared" si="1"/>
        <v>#REF!</v>
      </c>
      <c r="I11" s="13" t="e">
        <f t="shared" si="1"/>
        <v>#REF!</v>
      </c>
      <c r="J11" s="13" t="e">
        <f t="shared" si="1"/>
        <v>#REF!</v>
      </c>
    </row>
    <row r="12" spans="1:10" ht="5.25" customHeight="1"/>
    <row r="13" spans="1:10">
      <c r="A13" s="77" t="s">
        <v>243</v>
      </c>
    </row>
    <row r="14" spans="1:10">
      <c r="A14" s="77"/>
      <c r="B14" s="3" t="s">
        <v>446</v>
      </c>
      <c r="C14" s="376" t="e">
        <f>#REF!</f>
        <v>#REF!</v>
      </c>
      <c r="D14" s="376" t="e">
        <f>#REF!</f>
        <v>#REF!</v>
      </c>
      <c r="E14" s="376" t="e">
        <f>#REF!</f>
        <v>#REF!</v>
      </c>
      <c r="F14" s="376" t="e">
        <f>#REF!</f>
        <v>#REF!</v>
      </c>
      <c r="G14" s="376" t="e">
        <f>#REF!</f>
        <v>#REF!</v>
      </c>
      <c r="H14" s="376" t="e">
        <f>#REF!</f>
        <v>#REF!</v>
      </c>
      <c r="I14" s="376" t="e">
        <f>#REF!</f>
        <v>#REF!</v>
      </c>
      <c r="J14" s="376" t="e">
        <f>#REF!</f>
        <v>#REF!</v>
      </c>
    </row>
    <row r="15" spans="1:10">
      <c r="B15" s="3" t="s">
        <v>244</v>
      </c>
      <c r="C15" s="377" t="e">
        <f>#REF!</f>
        <v>#REF!</v>
      </c>
      <c r="D15" s="377" t="e">
        <f>#REF!</f>
        <v>#REF!</v>
      </c>
      <c r="E15" s="377" t="e">
        <f>#REF!</f>
        <v>#REF!</v>
      </c>
      <c r="F15" s="377" t="e">
        <f>#REF!</f>
        <v>#REF!</v>
      </c>
      <c r="G15" s="377" t="e">
        <f>#REF!</f>
        <v>#REF!</v>
      </c>
      <c r="H15" s="377" t="e">
        <f>#REF!</f>
        <v>#REF!</v>
      </c>
      <c r="I15" s="377" t="e">
        <f>#REF!</f>
        <v>#REF!</v>
      </c>
      <c r="J15" s="377" t="e">
        <f>#REF!</f>
        <v>#REF!</v>
      </c>
    </row>
    <row r="16" spans="1:10">
      <c r="B16" s="3" t="s">
        <v>443</v>
      </c>
      <c r="C16" s="372" t="e">
        <f>#REF!</f>
        <v>#REF!</v>
      </c>
      <c r="D16" s="372" t="e">
        <f>#REF!</f>
        <v>#REF!</v>
      </c>
      <c r="E16" s="372" t="e">
        <f>#REF!</f>
        <v>#REF!</v>
      </c>
      <c r="F16" s="372" t="e">
        <f>#REF!</f>
        <v>#REF!</v>
      </c>
      <c r="G16" s="372" t="e">
        <f>#REF!</f>
        <v>#REF!</v>
      </c>
      <c r="H16" s="372" t="e">
        <f>#REF!</f>
        <v>#REF!</v>
      </c>
      <c r="I16" s="372" t="e">
        <f>#REF!</f>
        <v>#REF!</v>
      </c>
      <c r="J16" s="372" t="e">
        <f>#REF!</f>
        <v>#REF!</v>
      </c>
    </row>
    <row r="18" spans="1:17">
      <c r="A18" s="77"/>
      <c r="B18" s="3" t="s">
        <v>447</v>
      </c>
      <c r="C18" s="376" t="e">
        <f>#REF!</f>
        <v>#REF!</v>
      </c>
      <c r="D18" s="376" t="e">
        <f>#REF!</f>
        <v>#REF!</v>
      </c>
      <c r="E18" s="376" t="e">
        <f>#REF!</f>
        <v>#REF!</v>
      </c>
      <c r="F18" s="376" t="e">
        <f>#REF!</f>
        <v>#REF!</v>
      </c>
      <c r="G18" s="376" t="e">
        <f>#REF!</f>
        <v>#REF!</v>
      </c>
      <c r="H18" s="376" t="e">
        <f>#REF!</f>
        <v>#REF!</v>
      </c>
      <c r="I18" s="376" t="e">
        <f>#REF!</f>
        <v>#REF!</v>
      </c>
      <c r="J18" s="376" t="e">
        <f>#REF!</f>
        <v>#REF!</v>
      </c>
    </row>
    <row r="19" spans="1:17">
      <c r="B19" s="3" t="s">
        <v>244</v>
      </c>
      <c r="C19" s="377" t="e">
        <f>#REF!</f>
        <v>#REF!</v>
      </c>
      <c r="D19" s="377" t="e">
        <f>#REF!</f>
        <v>#REF!</v>
      </c>
      <c r="E19" s="377" t="e">
        <f>#REF!</f>
        <v>#REF!</v>
      </c>
      <c r="F19" s="377" t="e">
        <f>#REF!</f>
        <v>#REF!</v>
      </c>
      <c r="G19" s="377" t="e">
        <f>#REF!</f>
        <v>#REF!</v>
      </c>
      <c r="H19" s="377" t="e">
        <f>#REF!</f>
        <v>#REF!</v>
      </c>
      <c r="I19" s="377" t="e">
        <f>#REF!</f>
        <v>#REF!</v>
      </c>
      <c r="J19" s="377" t="e">
        <f>#REF!</f>
        <v>#REF!</v>
      </c>
    </row>
    <row r="20" spans="1:17">
      <c r="B20" s="3" t="s">
        <v>444</v>
      </c>
      <c r="C20" s="372" t="e">
        <f>#REF!</f>
        <v>#REF!</v>
      </c>
      <c r="D20" s="372" t="e">
        <f>#REF!</f>
        <v>#REF!</v>
      </c>
      <c r="E20" s="372" t="e">
        <f>#REF!</f>
        <v>#REF!</v>
      </c>
      <c r="F20" s="372" t="e">
        <f>#REF!</f>
        <v>#REF!</v>
      </c>
      <c r="G20" s="372" t="e">
        <f>#REF!</f>
        <v>#REF!</v>
      </c>
      <c r="H20" s="372" t="e">
        <f>#REF!</f>
        <v>#REF!</v>
      </c>
      <c r="I20" s="372" t="e">
        <f>#REF!</f>
        <v>#REF!</v>
      </c>
      <c r="J20" s="372" t="e">
        <f>#REF!</f>
        <v>#REF!</v>
      </c>
    </row>
    <row r="21" spans="1:17">
      <c r="A21" s="77" t="s">
        <v>246</v>
      </c>
    </row>
    <row r="22" spans="1:17">
      <c r="B22" s="3" t="s">
        <v>244</v>
      </c>
      <c r="C22" s="376" t="e">
        <f>#REF!</f>
        <v>#REF!</v>
      </c>
      <c r="D22" s="376" t="e">
        <f>#REF!</f>
        <v>#REF!</v>
      </c>
      <c r="E22" s="376" t="e">
        <f>#REF!</f>
        <v>#REF!</v>
      </c>
      <c r="F22" s="376" t="e">
        <f>#REF!</f>
        <v>#REF!</v>
      </c>
      <c r="G22" s="376" t="e">
        <f>#REF!</f>
        <v>#REF!</v>
      </c>
      <c r="H22" s="376" t="e">
        <f>#REF!</f>
        <v>#REF!</v>
      </c>
      <c r="I22" s="376" t="e">
        <f>#REF!</f>
        <v>#REF!</v>
      </c>
      <c r="J22" s="376" t="e">
        <f>#REF!</f>
        <v>#REF!</v>
      </c>
    </row>
    <row r="23" spans="1:17">
      <c r="B23" s="3" t="s">
        <v>245</v>
      </c>
      <c r="C23" s="372" t="e">
        <f>#REF!</f>
        <v>#REF!</v>
      </c>
      <c r="D23" s="372" t="e">
        <f>#REF!</f>
        <v>#REF!</v>
      </c>
      <c r="E23" s="372" t="e">
        <f>#REF!</f>
        <v>#REF!</v>
      </c>
      <c r="F23" s="372" t="e">
        <f>#REF!</f>
        <v>#REF!</v>
      </c>
      <c r="G23" s="372" t="e">
        <f>#REF!</f>
        <v>#REF!</v>
      </c>
      <c r="H23" s="372" t="e">
        <f>#REF!</f>
        <v>#REF!</v>
      </c>
      <c r="I23" s="372" t="e">
        <f>#REF!</f>
        <v>#REF!</v>
      </c>
      <c r="J23" s="372" t="e">
        <f>#REF!</f>
        <v>#REF!</v>
      </c>
      <c r="K23" s="138"/>
      <c r="L23" s="138"/>
      <c r="M23" s="138"/>
      <c r="N23" s="138"/>
      <c r="O23" s="138"/>
      <c r="P23" s="138"/>
      <c r="Q23" s="10"/>
    </row>
    <row r="24" spans="1:17">
      <c r="B24" s="3"/>
      <c r="K24" s="138"/>
      <c r="L24" s="138"/>
      <c r="M24" s="138"/>
      <c r="N24" s="138"/>
      <c r="O24" s="138"/>
      <c r="P24" s="138"/>
      <c r="Q24" s="10"/>
    </row>
    <row r="25" spans="1:17">
      <c r="B25" s="3" t="s">
        <v>483</v>
      </c>
      <c r="C25" s="378" t="e">
        <f>C15+C19+C22</f>
        <v>#REF!</v>
      </c>
      <c r="D25" s="378" t="e">
        <f t="shared" ref="D25:I25" si="2">D15+D19+D22</f>
        <v>#REF!</v>
      </c>
      <c r="E25" s="378" t="e">
        <f t="shared" si="2"/>
        <v>#REF!</v>
      </c>
      <c r="F25" s="378" t="e">
        <f t="shared" si="2"/>
        <v>#REF!</v>
      </c>
      <c r="G25" s="378" t="e">
        <f t="shared" si="2"/>
        <v>#REF!</v>
      </c>
      <c r="H25" s="378" t="e">
        <f t="shared" si="2"/>
        <v>#REF!</v>
      </c>
      <c r="I25" s="378" t="e">
        <f t="shared" si="2"/>
        <v>#REF!</v>
      </c>
      <c r="J25" s="378" t="e">
        <f t="shared" ref="J25" si="3">J15+J19+J22</f>
        <v>#REF!</v>
      </c>
      <c r="K25" s="138"/>
      <c r="L25" s="138"/>
      <c r="M25" s="138"/>
      <c r="N25" s="138"/>
      <c r="O25" s="138"/>
      <c r="P25" s="138"/>
      <c r="Q25" s="10"/>
    </row>
    <row r="26" spans="1:17">
      <c r="A26" s="77" t="s">
        <v>445</v>
      </c>
    </row>
    <row r="27" spans="1:17">
      <c r="B27" s="5" t="s">
        <v>244</v>
      </c>
      <c r="C27" s="372"/>
      <c r="D27" s="372"/>
      <c r="E27" s="372"/>
      <c r="F27" s="372"/>
      <c r="G27" s="372"/>
      <c r="H27" s="372"/>
      <c r="I27" s="372"/>
      <c r="J27" s="372"/>
    </row>
    <row r="28" spans="1:17">
      <c r="B28" s="3" t="s">
        <v>245</v>
      </c>
      <c r="C28" s="377"/>
      <c r="D28" s="377"/>
      <c r="E28" s="377"/>
      <c r="F28" s="377"/>
      <c r="G28" s="377"/>
      <c r="H28" s="377"/>
      <c r="I28" s="377"/>
      <c r="J28" s="377"/>
    </row>
    <row r="30" spans="1:17" ht="6.75" customHeight="1"/>
    <row r="31" spans="1:17">
      <c r="A31" s="77" t="s">
        <v>151</v>
      </c>
      <c r="C31" s="372">
        <f>OpRev!D65</f>
        <v>9232771.3460440952</v>
      </c>
      <c r="D31" s="372">
        <f>OpRev!E65</f>
        <v>9510807.6206578724</v>
      </c>
      <c r="E31" s="372">
        <f>OpRev!F65</f>
        <v>9797799.4763583057</v>
      </c>
      <c r="F31" s="372">
        <f>OpRev!G65</f>
        <v>13758321.695941109</v>
      </c>
      <c r="G31" s="372">
        <f>OpRev!H65</f>
        <v>14174071.792109326</v>
      </c>
      <c r="H31" s="372">
        <f>OpRev!I65</f>
        <v>14603015.748774983</v>
      </c>
      <c r="I31" s="372">
        <f>OpRev!J65</f>
        <v>15045588.13688484</v>
      </c>
      <c r="J31" s="372">
        <f>OpRev!L65</f>
        <v>15973430.542540096</v>
      </c>
    </row>
    <row r="32" spans="1:17" ht="5.25" customHeight="1"/>
    <row r="33" spans="1:10">
      <c r="B33" s="3" t="s">
        <v>147</v>
      </c>
      <c r="C33" s="13" t="e">
        <f t="shared" ref="C33:I33" si="4">C16+C20+C23+C28+C31</f>
        <v>#REF!</v>
      </c>
      <c r="D33" s="13" t="e">
        <f t="shared" si="4"/>
        <v>#REF!</v>
      </c>
      <c r="E33" s="13" t="e">
        <f t="shared" si="4"/>
        <v>#REF!</v>
      </c>
      <c r="F33" s="13" t="e">
        <f t="shared" si="4"/>
        <v>#REF!</v>
      </c>
      <c r="G33" s="13" t="e">
        <f t="shared" si="4"/>
        <v>#REF!</v>
      </c>
      <c r="H33" s="13" t="e">
        <f t="shared" si="4"/>
        <v>#REF!</v>
      </c>
      <c r="I33" s="13" t="e">
        <f t="shared" si="4"/>
        <v>#REF!</v>
      </c>
      <c r="J33" s="13" t="e">
        <f t="shared" ref="J33" si="5">J16+J20+J23+J28+J31</f>
        <v>#REF!</v>
      </c>
    </row>
    <row r="34" spans="1:10" ht="7.5" customHeight="1">
      <c r="C34" s="13"/>
    </row>
    <row r="35" spans="1:10" ht="18.75">
      <c r="A35" s="159" t="s">
        <v>298</v>
      </c>
    </row>
    <row r="36" spans="1:10">
      <c r="C36" s="201">
        <f>COVER!$F$4</f>
        <v>2024</v>
      </c>
      <c r="D36" s="201">
        <f>C36+1</f>
        <v>2025</v>
      </c>
      <c r="E36" s="201">
        <f t="shared" ref="E36:J36" si="6">D36+1</f>
        <v>2026</v>
      </c>
      <c r="F36" s="201">
        <f t="shared" si="6"/>
        <v>2027</v>
      </c>
      <c r="G36" s="201">
        <f t="shared" si="6"/>
        <v>2028</v>
      </c>
      <c r="H36" s="201">
        <f t="shared" si="6"/>
        <v>2029</v>
      </c>
      <c r="I36" s="201">
        <f t="shared" si="6"/>
        <v>2030</v>
      </c>
      <c r="J36" s="201">
        <f t="shared" si="6"/>
        <v>2031</v>
      </c>
    </row>
    <row r="37" spans="1:10">
      <c r="B37" t="s">
        <v>234</v>
      </c>
      <c r="C37" s="126" t="e">
        <f t="shared" ref="C37:I37" si="7">C11+C16+C20+C23+C28+C31</f>
        <v>#REF!</v>
      </c>
      <c r="D37" s="126" t="e">
        <f t="shared" si="7"/>
        <v>#REF!</v>
      </c>
      <c r="E37" s="126" t="e">
        <f t="shared" si="7"/>
        <v>#REF!</v>
      </c>
      <c r="F37" s="126" t="e">
        <f t="shared" si="7"/>
        <v>#REF!</v>
      </c>
      <c r="G37" s="126" t="e">
        <f t="shared" si="7"/>
        <v>#REF!</v>
      </c>
      <c r="H37" s="126" t="e">
        <f t="shared" si="7"/>
        <v>#REF!</v>
      </c>
      <c r="I37" s="126" t="e">
        <f t="shared" si="7"/>
        <v>#REF!</v>
      </c>
      <c r="J37" s="126" t="e">
        <f t="shared" ref="J37" si="8">J11+J16+J20+J23+J28+J31</f>
        <v>#REF!</v>
      </c>
    </row>
    <row r="38" spans="1:10" ht="15" customHeight="1">
      <c r="A38" s="159"/>
    </row>
    <row r="39" spans="1:10">
      <c r="A39" t="s">
        <v>314</v>
      </c>
      <c r="C39" s="201">
        <f>COVER!$F$4</f>
        <v>2024</v>
      </c>
      <c r="D39" s="201">
        <f>C39+1</f>
        <v>2025</v>
      </c>
      <c r="E39" s="201">
        <f t="shared" ref="E39:J39" si="9">D39+1</f>
        <v>2026</v>
      </c>
      <c r="F39" s="201">
        <f t="shared" si="9"/>
        <v>2027</v>
      </c>
      <c r="G39" s="201">
        <f t="shared" si="9"/>
        <v>2028</v>
      </c>
      <c r="H39" s="201">
        <f t="shared" si="9"/>
        <v>2029</v>
      </c>
      <c r="I39" s="201">
        <f t="shared" si="9"/>
        <v>2030</v>
      </c>
      <c r="J39" s="201">
        <f t="shared" si="9"/>
        <v>2031</v>
      </c>
    </row>
    <row r="40" spans="1:10">
      <c r="B40" s="3" t="s">
        <v>336</v>
      </c>
      <c r="C40" s="379">
        <f>'Reserve Summary'!E31</f>
        <v>1260000</v>
      </c>
      <c r="D40" s="379">
        <f>'Reserve Summary'!F31</f>
        <v>1324000</v>
      </c>
      <c r="E40" s="379">
        <f>'Reserve Summary'!G31</f>
        <v>1947218.0574793217</v>
      </c>
      <c r="F40" s="379">
        <f>'Reserve Summary'!H31</f>
        <v>2021988.8074793217</v>
      </c>
      <c r="G40" s="379">
        <f>'Reserve Summary'!I31</f>
        <v>1988972.8607699743</v>
      </c>
      <c r="H40" s="379">
        <f>'Reserve Summary'!J31</f>
        <v>2070780.749197647</v>
      </c>
      <c r="I40" s="379">
        <f>'Reserve Summary'!K31</f>
        <v>2156538.0484859133</v>
      </c>
      <c r="J40" s="379">
        <f>'Reserve Summary'!L31</f>
        <v>0</v>
      </c>
    </row>
    <row r="42" spans="1:10">
      <c r="A42" t="s">
        <v>249</v>
      </c>
    </row>
    <row r="43" spans="1:10">
      <c r="B43" s="3" t="s">
        <v>335</v>
      </c>
      <c r="C43" s="372"/>
      <c r="D43" s="372"/>
      <c r="E43" s="372"/>
      <c r="F43" s="372"/>
      <c r="G43" s="372"/>
      <c r="H43" s="372"/>
      <c r="I43" s="372"/>
      <c r="J43" s="372"/>
    </row>
    <row r="45" spans="1:10" ht="14.25" customHeight="1">
      <c r="A45" t="s">
        <v>337</v>
      </c>
    </row>
    <row r="46" spans="1:10">
      <c r="B46" s="3" t="s">
        <v>135</v>
      </c>
      <c r="C46" s="380" t="e">
        <f>'RFA Strat'!#REF!</f>
        <v>#REF!</v>
      </c>
      <c r="D46" s="380" t="e">
        <f>'RFA Strat'!#REF!</f>
        <v>#REF!</v>
      </c>
      <c r="E46" s="380" t="e">
        <f>'RFA Strat'!#REF!</f>
        <v>#REF!</v>
      </c>
      <c r="F46" s="380" t="e">
        <f>'RFA Strat'!#REF!</f>
        <v>#REF!</v>
      </c>
      <c r="G46" s="380" t="e">
        <f>'RFA Strat'!#REF!</f>
        <v>#REF!</v>
      </c>
      <c r="H46" s="380" t="e">
        <f>'RFA Strat'!#REF!</f>
        <v>#REF!</v>
      </c>
      <c r="I46" s="380" t="e">
        <f>'RFA Strat'!#REF!</f>
        <v>#REF!</v>
      </c>
      <c r="J46" s="380" t="e">
        <f>'RFA Strat'!#REF!</f>
        <v>#REF!</v>
      </c>
    </row>
    <row r="47" spans="1:10" ht="17.25" customHeight="1">
      <c r="A47" t="s">
        <v>117</v>
      </c>
    </row>
    <row r="48" spans="1:10">
      <c r="B48" s="3" t="s">
        <v>215</v>
      </c>
      <c r="C48" s="380">
        <f>'RFA Strat'!E60</f>
        <v>4503560.629761897</v>
      </c>
      <c r="D48" s="380">
        <f>'RFA Strat'!F60</f>
        <v>3868517.4486547546</v>
      </c>
      <c r="E48" s="380">
        <f>'RFA Strat'!G60</f>
        <v>3659422.5721143973</v>
      </c>
      <c r="F48" s="380">
        <f>'RFA Strat'!H60</f>
        <v>3844205.2492778292</v>
      </c>
      <c r="G48" s="380">
        <f>'RFA Strat'!I60</f>
        <v>3882281.406756164</v>
      </c>
      <c r="H48" s="380">
        <f>'RFA Strat'!J60</f>
        <v>3998749.848958849</v>
      </c>
      <c r="I48" s="380">
        <f>'RFA Strat'!K60</f>
        <v>4118712.3444276145</v>
      </c>
      <c r="J48" s="380">
        <f>'RFA Strat'!L60</f>
        <v>0</v>
      </c>
    </row>
    <row r="49" spans="1:10" ht="7.5" customHeight="1"/>
    <row r="50" spans="1:10" ht="18.75">
      <c r="A50" s="159" t="s">
        <v>250</v>
      </c>
      <c r="C50" s="381" t="e">
        <f t="shared" ref="C50:I50" si="10">C40+C43+C46+C48</f>
        <v>#REF!</v>
      </c>
      <c r="D50" s="381" t="e">
        <f t="shared" si="10"/>
        <v>#REF!</v>
      </c>
      <c r="E50" s="381" t="e">
        <f t="shared" si="10"/>
        <v>#REF!</v>
      </c>
      <c r="F50" s="381" t="e">
        <f t="shared" si="10"/>
        <v>#REF!</v>
      </c>
      <c r="G50" s="381" t="e">
        <f t="shared" si="10"/>
        <v>#REF!</v>
      </c>
      <c r="H50" s="381" t="e">
        <f t="shared" si="10"/>
        <v>#REF!</v>
      </c>
      <c r="I50" s="381" t="e">
        <f t="shared" si="10"/>
        <v>#REF!</v>
      </c>
      <c r="J50" s="381" t="e">
        <f t="shared" ref="J50" si="11">J40+J43+J46+J48</f>
        <v>#REF!</v>
      </c>
    </row>
    <row r="52" spans="1:10">
      <c r="A52" t="s">
        <v>526</v>
      </c>
      <c r="C52" s="201">
        <f>COVER!$F$4</f>
        <v>2024</v>
      </c>
      <c r="D52" s="201">
        <f>C52+1</f>
        <v>2025</v>
      </c>
      <c r="E52" s="201">
        <f t="shared" ref="E52:J52" si="12">D52+1</f>
        <v>2026</v>
      </c>
      <c r="F52" s="201">
        <f t="shared" si="12"/>
        <v>2027</v>
      </c>
      <c r="G52" s="201">
        <f t="shared" si="12"/>
        <v>2028</v>
      </c>
      <c r="H52" s="201">
        <f t="shared" si="12"/>
        <v>2029</v>
      </c>
      <c r="I52" s="201">
        <f t="shared" si="12"/>
        <v>2030</v>
      </c>
      <c r="J52" s="201">
        <f t="shared" si="12"/>
        <v>2031</v>
      </c>
    </row>
    <row r="53" spans="1:10" ht="21">
      <c r="C53" s="427" t="e">
        <f>#REF!</f>
        <v>#REF!</v>
      </c>
      <c r="D53" s="427" t="e">
        <f>#REF!</f>
        <v>#REF!</v>
      </c>
      <c r="E53" s="427" t="e">
        <f>#REF!</f>
        <v>#REF!</v>
      </c>
      <c r="F53" s="427" t="e">
        <f>#REF!</f>
        <v>#REF!</v>
      </c>
      <c r="G53" s="427" t="e">
        <f>#REF!</f>
        <v>#REF!</v>
      </c>
      <c r="H53" s="427" t="e">
        <f>#REF!</f>
        <v>#REF!</v>
      </c>
      <c r="I53" s="427" t="e">
        <f>#REF!</f>
        <v>#REF!</v>
      </c>
      <c r="J53" s="436" t="e">
        <f>#REF!</f>
        <v>#REF!</v>
      </c>
    </row>
    <row r="54" spans="1:10">
      <c r="A54" t="s">
        <v>221</v>
      </c>
    </row>
    <row r="55" spans="1:10">
      <c r="B55" s="3" t="s">
        <v>107</v>
      </c>
      <c r="C55" s="170">
        <f>'RFA Strat'!E89</f>
        <v>2</v>
      </c>
      <c r="D55" s="170">
        <f>'RFA Strat'!F89</f>
        <v>3</v>
      </c>
      <c r="E55" s="170">
        <f>'RFA Strat'!G89</f>
        <v>4</v>
      </c>
      <c r="F55" s="170">
        <f>'RFA Strat'!H89</f>
        <v>5</v>
      </c>
      <c r="G55" s="170">
        <f>'RFA Strat'!I89</f>
        <v>6</v>
      </c>
      <c r="H55" s="170">
        <f>'RFA Strat'!J89</f>
        <v>7</v>
      </c>
      <c r="I55" s="170">
        <f>'RFA Strat'!K89</f>
        <v>8</v>
      </c>
      <c r="J55" s="170">
        <f>'RFA Strat'!L89</f>
        <v>0</v>
      </c>
    </row>
    <row r="56" spans="1:10">
      <c r="B56" s="3" t="s">
        <v>152</v>
      </c>
      <c r="C56" s="170">
        <f>'RFA Strat'!E130</f>
        <v>182</v>
      </c>
      <c r="D56" s="170">
        <f>'RFA Strat'!F130</f>
        <v>184</v>
      </c>
      <c r="E56" s="170">
        <f>'RFA Strat'!G130</f>
        <v>187</v>
      </c>
      <c r="F56" s="170">
        <f>'RFA Strat'!H130</f>
        <v>187</v>
      </c>
      <c r="G56" s="170">
        <f>'RFA Strat'!I130</f>
        <v>187</v>
      </c>
      <c r="H56" s="170">
        <f>'RFA Strat'!J130</f>
        <v>187</v>
      </c>
      <c r="I56" s="170">
        <f>'RFA Strat'!K130</f>
        <v>187</v>
      </c>
      <c r="J56" s="170">
        <f>'RFA Strat'!L130</f>
        <v>0</v>
      </c>
    </row>
    <row r="57" spans="1:10">
      <c r="B57" t="s">
        <v>237</v>
      </c>
      <c r="C57" s="171">
        <f>SUM(C55:C56)</f>
        <v>184</v>
      </c>
      <c r="D57" s="171">
        <f t="shared" ref="D57:I57" si="13">SUM(D55:D56)</f>
        <v>187</v>
      </c>
      <c r="E57" s="171">
        <f t="shared" si="13"/>
        <v>191</v>
      </c>
      <c r="F57" s="171">
        <f t="shared" si="13"/>
        <v>192</v>
      </c>
      <c r="G57" s="171">
        <f t="shared" si="13"/>
        <v>193</v>
      </c>
      <c r="H57" s="171">
        <f t="shared" si="13"/>
        <v>194</v>
      </c>
      <c r="I57" s="171">
        <f t="shared" si="13"/>
        <v>195</v>
      </c>
      <c r="J57" s="171">
        <f t="shared" ref="J57" si="14">SUM(J55:J56)</f>
        <v>0</v>
      </c>
    </row>
  </sheetData>
  <conditionalFormatting sqref="C14:J14">
    <cfRule type="cellIs" dxfId="424" priority="5" operator="greaterThan">
      <formula>0</formula>
    </cfRule>
  </conditionalFormatting>
  <conditionalFormatting sqref="C18:J18">
    <cfRule type="cellIs" dxfId="423" priority="2" operator="greaterThan">
      <formula>0</formula>
    </cfRule>
  </conditionalFormatting>
  <conditionalFormatting sqref="C22:J22">
    <cfRule type="cellIs" dxfId="422" priority="1" operator="greaterThan">
      <formula>0</formula>
    </cfRule>
  </conditionalFormatting>
  <pageMargins left="0.7" right="0.7" top="0.75" bottom="0.75" header="0.3" footer="0.3"/>
  <pageSetup scale="53" fitToHeight="0"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Y169"/>
  <sheetViews>
    <sheetView topLeftCell="AE83" zoomScale="72" zoomScaleNormal="72" workbookViewId="0">
      <selection activeCell="AS107" sqref="AS107"/>
    </sheetView>
  </sheetViews>
  <sheetFormatPr defaultRowHeight="15.75"/>
  <cols>
    <col min="1" max="1" width="39.125" customWidth="1"/>
    <col min="2" max="8" width="18.625" customWidth="1"/>
    <col min="9" max="9" width="15.5" bestFit="1" customWidth="1"/>
    <col min="10" max="10" width="19.625" customWidth="1"/>
    <col min="11" max="12" width="16.125" bestFit="1" customWidth="1"/>
    <col min="13" max="13" width="17.125" bestFit="1" customWidth="1"/>
    <col min="14" max="14" width="16" bestFit="1" customWidth="1"/>
    <col min="15" max="15" width="15.125" bestFit="1" customWidth="1"/>
    <col min="16" max="17" width="16.125" bestFit="1" customWidth="1"/>
    <col min="18" max="22" width="15.5" bestFit="1" customWidth="1"/>
    <col min="23" max="23" width="16.5" bestFit="1" customWidth="1"/>
    <col min="24" max="24" width="16.125" bestFit="1" customWidth="1"/>
    <col min="25" max="25" width="17.625" bestFit="1" customWidth="1"/>
    <col min="26" max="26" width="17.125" bestFit="1" customWidth="1"/>
    <col min="27" max="28" width="15.625" bestFit="1" customWidth="1"/>
    <col min="29" max="30" width="16.5" bestFit="1" customWidth="1"/>
    <col min="31" max="31" width="16.125" bestFit="1" customWidth="1"/>
    <col min="32" max="32" width="15.5" bestFit="1" customWidth="1"/>
    <col min="33" max="37" width="16.625" bestFit="1" customWidth="1"/>
    <col min="38" max="38" width="17.125" bestFit="1" customWidth="1"/>
    <col min="39" max="48" width="16.625" bestFit="1" customWidth="1"/>
    <col min="49" max="49" width="18" bestFit="1" customWidth="1"/>
    <col min="50" max="50" width="17.125" bestFit="1" customWidth="1"/>
    <col min="51" max="58" width="16.625" bestFit="1" customWidth="1"/>
    <col min="59" max="59" width="17.125" bestFit="1" customWidth="1"/>
    <col min="60" max="61" width="16.625" bestFit="1" customWidth="1"/>
    <col min="62" max="62" width="17.125" bestFit="1" customWidth="1"/>
    <col min="63" max="73" width="16.625" bestFit="1" customWidth="1"/>
    <col min="74" max="85" width="17.125" bestFit="1" customWidth="1"/>
    <col min="86" max="86" width="17.125" customWidth="1"/>
  </cols>
  <sheetData>
    <row r="1" spans="1:86" ht="26.25">
      <c r="A1" s="108" t="s">
        <v>1321</v>
      </c>
      <c r="B1" s="2"/>
      <c r="C1" s="2"/>
      <c r="D1" s="111"/>
      <c r="E1" s="111"/>
      <c r="F1" s="111"/>
      <c r="G1" s="111"/>
      <c r="M1" s="111"/>
    </row>
    <row r="2" spans="1:86">
      <c r="C2" s="111"/>
      <c r="D2" s="111"/>
      <c r="E2" s="111"/>
      <c r="F2" s="111"/>
      <c r="G2" s="111"/>
      <c r="M2" s="111"/>
    </row>
    <row r="3" spans="1:86">
      <c r="C3" s="111"/>
      <c r="D3" s="111"/>
      <c r="E3" s="111"/>
      <c r="F3" s="111"/>
      <c r="G3" s="111"/>
      <c r="M3" s="111"/>
    </row>
    <row r="4" spans="1:86">
      <c r="C4" s="111"/>
      <c r="D4" s="111"/>
      <c r="E4" s="111"/>
      <c r="F4" s="111"/>
      <c r="G4" s="111"/>
      <c r="M4" s="111"/>
      <c r="O4" s="111"/>
      <c r="P4" s="111"/>
      <c r="Q4" s="111"/>
      <c r="R4" s="111"/>
      <c r="S4" s="111"/>
      <c r="T4" s="111"/>
      <c r="U4" s="111"/>
      <c r="V4" s="111"/>
      <c r="W4" s="111"/>
      <c r="X4" s="111"/>
      <c r="Y4" s="111"/>
      <c r="AA4" s="111"/>
      <c r="AB4" s="111"/>
      <c r="AC4" s="111"/>
      <c r="AD4" s="111"/>
      <c r="AE4" s="111"/>
      <c r="AF4" s="111"/>
      <c r="AG4" s="111"/>
      <c r="AH4" s="111"/>
      <c r="AI4" s="111"/>
      <c r="AJ4" s="111"/>
      <c r="AK4" s="111"/>
      <c r="AM4" s="111"/>
      <c r="AN4" s="111"/>
      <c r="AO4" s="111"/>
      <c r="AP4" s="111"/>
      <c r="AQ4" s="111"/>
      <c r="AR4" s="111"/>
      <c r="AS4" s="111"/>
      <c r="AT4" s="111"/>
      <c r="AU4" s="111"/>
      <c r="AV4" s="111"/>
      <c r="AW4" s="111"/>
      <c r="AY4" s="111"/>
      <c r="AZ4" s="111"/>
      <c r="BA4" s="111"/>
      <c r="BB4" s="111"/>
      <c r="BC4" s="111"/>
      <c r="BD4" s="111"/>
      <c r="BE4" s="111"/>
      <c r="BF4" s="111"/>
      <c r="BG4" s="111"/>
      <c r="BH4" s="111"/>
      <c r="BI4" s="111"/>
      <c r="BK4" s="111"/>
      <c r="BL4" s="111"/>
      <c r="BM4" s="111"/>
      <c r="BN4" s="111"/>
      <c r="BO4" s="111"/>
      <c r="BP4" s="111"/>
      <c r="BQ4" s="111"/>
      <c r="BR4" s="111"/>
      <c r="BS4" s="111"/>
      <c r="BT4" s="111"/>
      <c r="BU4" s="111"/>
      <c r="BW4" s="111"/>
      <c r="BX4" s="111"/>
      <c r="BY4" s="111"/>
      <c r="BZ4" s="111"/>
      <c r="CA4" s="111"/>
      <c r="CB4" s="111"/>
      <c r="CC4" s="111"/>
      <c r="CD4" s="111"/>
      <c r="CE4" s="111"/>
      <c r="CF4" s="111"/>
      <c r="CG4" s="111"/>
    </row>
    <row r="5" spans="1:86" ht="23.25">
      <c r="C5" s="111"/>
      <c r="D5" s="111"/>
      <c r="E5" s="111"/>
      <c r="F5" s="111"/>
      <c r="G5" s="111"/>
      <c r="M5" s="112"/>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row>
    <row r="6" spans="1:86" ht="18.75">
      <c r="A6" s="111"/>
      <c r="B6" s="693">
        <v>2024</v>
      </c>
      <c r="C6" s="111"/>
      <c r="D6" s="111"/>
      <c r="E6" s="111"/>
      <c r="F6" s="111"/>
      <c r="G6" s="111"/>
      <c r="H6" s="111"/>
      <c r="I6" s="111"/>
      <c r="J6" s="111"/>
      <c r="K6" s="111"/>
      <c r="L6" s="111"/>
      <c r="M6" s="111"/>
      <c r="N6" s="353">
        <v>2025</v>
      </c>
      <c r="O6" s="111"/>
      <c r="P6" s="111"/>
      <c r="Q6" s="111"/>
      <c r="R6" s="111"/>
      <c r="S6" s="111"/>
      <c r="T6" s="111"/>
      <c r="U6" s="111"/>
      <c r="V6" s="111"/>
      <c r="W6" s="111"/>
      <c r="X6" s="111"/>
      <c r="Y6" s="111"/>
      <c r="Z6" s="353">
        <v>2026</v>
      </c>
      <c r="AA6" s="111"/>
      <c r="AB6" s="111"/>
      <c r="AC6" s="111"/>
      <c r="AD6" s="111"/>
      <c r="AE6" s="111"/>
      <c r="AF6" s="111"/>
      <c r="AG6" s="111"/>
      <c r="AH6" s="111"/>
      <c r="AI6" s="111"/>
      <c r="AJ6" s="111"/>
      <c r="AK6" s="111"/>
      <c r="AL6" s="353">
        <v>2027</v>
      </c>
      <c r="AM6" s="111"/>
      <c r="AN6" s="111"/>
      <c r="AO6" s="111"/>
      <c r="AP6" s="111"/>
      <c r="AQ6" s="111"/>
      <c r="AR6" s="111"/>
      <c r="AS6" s="111"/>
      <c r="AT6" s="111"/>
      <c r="AU6" s="111"/>
      <c r="AV6" s="111"/>
      <c r="AW6" s="111"/>
      <c r="AX6" s="353">
        <v>2028</v>
      </c>
      <c r="AY6" s="111"/>
      <c r="AZ6" s="111"/>
      <c r="BA6" s="111"/>
      <c r="BB6" s="111"/>
      <c r="BC6" s="111"/>
      <c r="BD6" s="111"/>
      <c r="BE6" s="111"/>
      <c r="BF6" s="111"/>
      <c r="BG6" s="111"/>
      <c r="BH6" s="111"/>
      <c r="BI6" s="111"/>
      <c r="BJ6" s="353">
        <v>2029</v>
      </c>
      <c r="BK6" s="111"/>
      <c r="BL6" s="111"/>
      <c r="BM6" s="111"/>
      <c r="BN6" s="111"/>
      <c r="BO6" s="111"/>
      <c r="BP6" s="111"/>
      <c r="BQ6" s="111"/>
      <c r="BR6" s="111"/>
      <c r="BS6" s="111"/>
      <c r="BT6" s="111"/>
      <c r="BU6" s="111"/>
      <c r="BV6" s="353">
        <v>2030</v>
      </c>
      <c r="BW6" s="111"/>
      <c r="BX6" s="111"/>
      <c r="BY6" s="111"/>
      <c r="BZ6" s="111"/>
      <c r="CA6" s="111"/>
      <c r="CB6" s="111"/>
      <c r="CC6" s="111"/>
      <c r="CD6" s="111"/>
      <c r="CE6" s="111"/>
      <c r="CF6" s="111"/>
      <c r="CG6" s="111"/>
      <c r="CH6" s="353">
        <v>2031</v>
      </c>
    </row>
    <row r="7" spans="1:86">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row>
    <row r="8" spans="1:86" ht="23.25">
      <c r="A8" s="111"/>
      <c r="B8" s="426">
        <v>45292</v>
      </c>
      <c r="C8" s="426">
        <v>45323</v>
      </c>
      <c r="D8" s="426">
        <v>45352</v>
      </c>
      <c r="E8" s="426">
        <v>45383</v>
      </c>
      <c r="F8" s="426">
        <v>45413</v>
      </c>
      <c r="G8" s="426">
        <v>45444</v>
      </c>
      <c r="H8" s="426">
        <v>45474</v>
      </c>
      <c r="I8" s="426">
        <v>45505</v>
      </c>
      <c r="J8" s="426">
        <v>45536</v>
      </c>
      <c r="K8" s="426">
        <v>45566</v>
      </c>
      <c r="L8" s="426">
        <v>45597</v>
      </c>
      <c r="M8" s="426">
        <v>45627</v>
      </c>
      <c r="N8" s="426">
        <v>45658</v>
      </c>
      <c r="O8" s="426">
        <v>45689</v>
      </c>
      <c r="P8" s="426">
        <v>45717</v>
      </c>
      <c r="Q8" s="426">
        <v>45748</v>
      </c>
      <c r="R8" s="426">
        <v>45778</v>
      </c>
      <c r="S8" s="426">
        <v>45809</v>
      </c>
      <c r="T8" s="426">
        <v>45839</v>
      </c>
      <c r="U8" s="426">
        <v>45870</v>
      </c>
      <c r="V8" s="426">
        <v>45901</v>
      </c>
      <c r="W8" s="426">
        <v>45931</v>
      </c>
      <c r="X8" s="426">
        <v>45962</v>
      </c>
      <c r="Y8" s="426">
        <v>45992</v>
      </c>
      <c r="Z8" s="426">
        <v>46023</v>
      </c>
      <c r="AA8" s="426">
        <v>46054</v>
      </c>
      <c r="AB8" s="426">
        <v>46082</v>
      </c>
      <c r="AC8" s="426">
        <v>46113</v>
      </c>
      <c r="AD8" s="426">
        <v>46143</v>
      </c>
      <c r="AE8" s="426">
        <v>46174</v>
      </c>
      <c r="AF8" s="426">
        <v>46204</v>
      </c>
      <c r="AG8" s="426">
        <v>46235</v>
      </c>
      <c r="AH8" s="426">
        <v>46266</v>
      </c>
      <c r="AI8" s="426">
        <v>46296</v>
      </c>
      <c r="AJ8" s="426">
        <v>46327</v>
      </c>
      <c r="AK8" s="426">
        <v>46357</v>
      </c>
      <c r="AL8" s="426">
        <v>46388</v>
      </c>
      <c r="AM8" s="426">
        <v>46419</v>
      </c>
      <c r="AN8" s="426">
        <v>46447</v>
      </c>
      <c r="AO8" s="426">
        <v>46478</v>
      </c>
      <c r="AP8" s="426">
        <v>46508</v>
      </c>
      <c r="AQ8" s="426">
        <v>46539</v>
      </c>
      <c r="AR8" s="426">
        <v>46569</v>
      </c>
      <c r="AS8" s="426">
        <v>46600</v>
      </c>
      <c r="AT8" s="426">
        <v>46631</v>
      </c>
      <c r="AU8" s="426">
        <v>46661</v>
      </c>
      <c r="AV8" s="426">
        <v>46692</v>
      </c>
      <c r="AW8" s="426">
        <v>46722</v>
      </c>
      <c r="AX8" s="426">
        <v>46753</v>
      </c>
      <c r="AY8" s="426">
        <v>46784</v>
      </c>
      <c r="AZ8" s="426">
        <v>46813</v>
      </c>
      <c r="BA8" s="426">
        <v>46844</v>
      </c>
      <c r="BB8" s="426">
        <v>46874</v>
      </c>
      <c r="BC8" s="426">
        <v>46905</v>
      </c>
      <c r="BD8" s="426">
        <v>46935</v>
      </c>
      <c r="BE8" s="426">
        <v>46966</v>
      </c>
      <c r="BF8" s="426">
        <v>46997</v>
      </c>
      <c r="BG8" s="426">
        <v>47027</v>
      </c>
      <c r="BH8" s="426">
        <v>47058</v>
      </c>
      <c r="BI8" s="426">
        <v>47088</v>
      </c>
      <c r="BJ8" s="426">
        <v>47119</v>
      </c>
      <c r="BK8" s="426">
        <v>47150</v>
      </c>
      <c r="BL8" s="426">
        <v>47178</v>
      </c>
      <c r="BM8" s="426">
        <v>47209</v>
      </c>
      <c r="BN8" s="426">
        <v>47239</v>
      </c>
      <c r="BO8" s="426">
        <v>47270</v>
      </c>
      <c r="BP8" s="426">
        <v>47300</v>
      </c>
      <c r="BQ8" s="426">
        <v>47331</v>
      </c>
      <c r="BR8" s="426">
        <v>47362</v>
      </c>
      <c r="BS8" s="426">
        <v>47392</v>
      </c>
      <c r="BT8" s="426">
        <v>47423</v>
      </c>
      <c r="BU8" s="426">
        <v>47453</v>
      </c>
      <c r="BV8" s="426">
        <v>47484</v>
      </c>
      <c r="BW8" s="426">
        <v>47515</v>
      </c>
      <c r="BX8" s="426">
        <v>47543</v>
      </c>
      <c r="BY8" s="426">
        <v>47574</v>
      </c>
      <c r="BZ8" s="426">
        <v>47604</v>
      </c>
      <c r="CA8" s="426">
        <v>47635</v>
      </c>
      <c r="CB8" s="426">
        <v>47665</v>
      </c>
      <c r="CC8" s="426">
        <v>47696</v>
      </c>
      <c r="CD8" s="426">
        <v>47727</v>
      </c>
      <c r="CE8" s="426">
        <v>47757</v>
      </c>
      <c r="CF8" s="426">
        <v>47788</v>
      </c>
      <c r="CG8" s="426">
        <v>47818</v>
      </c>
      <c r="CH8" s="426">
        <v>47849</v>
      </c>
    </row>
    <row r="9" spans="1:86">
      <c r="A9" s="688"/>
      <c r="B9" s="114">
        <v>0</v>
      </c>
      <c r="C9" s="114">
        <v>6840748.101784844</v>
      </c>
      <c r="D9" s="114">
        <v>4926343.590932427</v>
      </c>
      <c r="E9" s="114">
        <v>3553163.2338846303</v>
      </c>
      <c r="F9" s="114">
        <v>13236712.311098546</v>
      </c>
      <c r="G9" s="114">
        <v>11416192.981413752</v>
      </c>
      <c r="H9" s="114">
        <v>9361171.6708773058</v>
      </c>
      <c r="I9" s="114">
        <v>7174977.1253057905</v>
      </c>
      <c r="J9" s="114">
        <v>5034575.8244615579</v>
      </c>
      <c r="K9" s="114">
        <v>3144783.3064147076</v>
      </c>
      <c r="L9" s="114">
        <v>12414316.773848621</v>
      </c>
      <c r="M9" s="114">
        <v>11348182.124798458</v>
      </c>
      <c r="N9" s="114">
        <v>9713542.5088469498</v>
      </c>
      <c r="O9" s="114">
        <v>6686044.9925094107</v>
      </c>
      <c r="P9" s="114">
        <v>4983662.1748927273</v>
      </c>
      <c r="Q9" s="114">
        <v>3839805.1051742728</v>
      </c>
      <c r="R9" s="114">
        <v>14059001.018963814</v>
      </c>
      <c r="S9" s="114">
        <v>12394326.944372509</v>
      </c>
      <c r="T9" s="114">
        <v>10546119.952838868</v>
      </c>
      <c r="U9" s="114">
        <v>8559230.6663418114</v>
      </c>
      <c r="V9" s="114">
        <v>6619318.6977817575</v>
      </c>
      <c r="W9" s="114">
        <v>4939137.8008102402</v>
      </c>
      <c r="X9" s="114">
        <v>14732938.909292482</v>
      </c>
      <c r="Y9" s="114">
        <v>13876653.54670894</v>
      </c>
      <c r="Z9" s="114">
        <v>11476971.184380196</v>
      </c>
      <c r="AA9" s="114">
        <v>8202722.3986961413</v>
      </c>
      <c r="AB9" s="114">
        <v>6348339.1131354477</v>
      </c>
      <c r="AC9" s="114">
        <v>5070795.9384173229</v>
      </c>
      <c r="AD9" s="114">
        <v>15469165.170297286</v>
      </c>
      <c r="AE9" s="114">
        <v>13303850.209881295</v>
      </c>
      <c r="AF9" s="114">
        <v>11297958.369025998</v>
      </c>
      <c r="AG9" s="114">
        <v>9144633.9759753384</v>
      </c>
      <c r="AH9" s="114">
        <v>7039472.6331063332</v>
      </c>
      <c r="AI9" s="114">
        <v>5203967.2249092413</v>
      </c>
      <c r="AJ9" s="114">
        <v>15165345.046707224</v>
      </c>
      <c r="AK9" s="114">
        <v>13872810.00759742</v>
      </c>
      <c r="AL9" s="114">
        <v>11348788.14386934</v>
      </c>
      <c r="AM9" s="114">
        <v>7895597.4155574962</v>
      </c>
      <c r="AN9" s="114">
        <v>5940723.3497010609</v>
      </c>
      <c r="AO9" s="114">
        <v>4622298.1788595915</v>
      </c>
      <c r="AP9" s="114">
        <v>16265844.228452837</v>
      </c>
      <c r="AQ9" s="114">
        <v>14110951.34051973</v>
      </c>
      <c r="AR9" s="114">
        <v>11990113.731264479</v>
      </c>
      <c r="AS9" s="114">
        <v>9712201.7405684292</v>
      </c>
      <c r="AT9" s="114">
        <v>7487901.8461420052</v>
      </c>
      <c r="AU9" s="114">
        <v>5559249.2019221317</v>
      </c>
      <c r="AV9" s="114">
        <v>16717515.929720733</v>
      </c>
      <c r="AW9" s="114">
        <v>15475174.869886242</v>
      </c>
      <c r="AX9" s="114">
        <v>11861197.360921497</v>
      </c>
      <c r="AY9" s="114">
        <v>8253326.1961137084</v>
      </c>
      <c r="AZ9" s="114">
        <v>6205857.233467767</v>
      </c>
      <c r="BA9" s="114">
        <v>4813684.9851032356</v>
      </c>
      <c r="BB9" s="114">
        <v>16746710.860923821</v>
      </c>
      <c r="BC9" s="114">
        <v>14519037.166318022</v>
      </c>
      <c r="BD9" s="114">
        <v>12300378.087947333</v>
      </c>
      <c r="BE9" s="114">
        <v>9918541.7499279957</v>
      </c>
      <c r="BF9" s="114">
        <v>7591782.7036439041</v>
      </c>
      <c r="BG9" s="114">
        <v>5569912.462462524</v>
      </c>
      <c r="BH9" s="114">
        <v>17004100.222361248</v>
      </c>
      <c r="BI9" s="114">
        <v>15729084.380987925</v>
      </c>
      <c r="BJ9" s="114">
        <v>12038731.487271294</v>
      </c>
      <c r="BK9" s="114">
        <v>8299312.2647579834</v>
      </c>
      <c r="BL9" s="114">
        <v>6173948.0599118713</v>
      </c>
      <c r="BM9" s="114">
        <v>4722850.3645429257</v>
      </c>
      <c r="BN9" s="114">
        <v>16972816.661872827</v>
      </c>
      <c r="BO9" s="114">
        <v>14639999.882437069</v>
      </c>
      <c r="BP9" s="114">
        <v>12338340.627698569</v>
      </c>
      <c r="BQ9" s="114">
        <v>9868085.5199181233</v>
      </c>
      <c r="BR9" s="114">
        <v>7454443.4624090716</v>
      </c>
      <c r="BS9" s="114">
        <v>5354749.0709188562</v>
      </c>
      <c r="BT9" s="114">
        <v>17091825.607374616</v>
      </c>
      <c r="BU9" s="114">
        <v>15745508.142675381</v>
      </c>
      <c r="BV9" s="114">
        <v>11990530.221406905</v>
      </c>
      <c r="BW9" s="114">
        <v>8114860.7073214771</v>
      </c>
      <c r="BX9" s="114">
        <v>5908752.8434120305</v>
      </c>
      <c r="BY9" s="114">
        <v>4396446.0872622598</v>
      </c>
      <c r="BZ9" s="114">
        <v>16971961.596077237</v>
      </c>
      <c r="CA9" s="114">
        <v>14529285.479126986</v>
      </c>
      <c r="CB9" s="114">
        <v>12141621.126458714</v>
      </c>
      <c r="CC9" s="114">
        <v>9579759.9918537922</v>
      </c>
      <c r="CD9" s="114">
        <v>7076091.6189383175</v>
      </c>
      <c r="CE9" s="114">
        <v>4895706.5269083036</v>
      </c>
      <c r="CF9" s="114">
        <v>16943874.014551148</v>
      </c>
      <c r="CG9" s="114">
        <v>15522735.585910127</v>
      </c>
      <c r="CH9" s="114">
        <v>12948460.170492113</v>
      </c>
    </row>
    <row r="10" spans="1:86">
      <c r="A10" s="113"/>
      <c r="B10" s="114"/>
      <c r="C10" s="111"/>
      <c r="D10" s="111"/>
      <c r="E10" s="111"/>
      <c r="F10" s="111"/>
      <c r="G10" s="111"/>
      <c r="H10" s="111"/>
      <c r="I10" s="111"/>
      <c r="J10" s="111"/>
      <c r="K10" s="111"/>
      <c r="L10" s="111"/>
      <c r="M10" s="111"/>
      <c r="N10" s="114"/>
      <c r="O10" s="111"/>
      <c r="P10" s="111"/>
      <c r="Q10" s="111"/>
      <c r="R10" s="111"/>
      <c r="S10" s="111"/>
      <c r="T10" s="111"/>
      <c r="U10" s="111"/>
      <c r="V10" s="111"/>
      <c r="W10" s="111"/>
      <c r="X10" s="111"/>
      <c r="Y10" s="111"/>
      <c r="Z10" s="114"/>
      <c r="AA10" s="111"/>
      <c r="AB10" s="111"/>
      <c r="AC10" s="111"/>
      <c r="AD10" s="111"/>
      <c r="AE10" s="111"/>
      <c r="AF10" s="111"/>
      <c r="AG10" s="111"/>
      <c r="AH10" s="111"/>
      <c r="AI10" s="111"/>
      <c r="AJ10" s="111"/>
      <c r="AK10" s="111"/>
      <c r="AL10" s="114"/>
      <c r="AM10" s="111"/>
      <c r="AN10" s="111"/>
      <c r="AO10" s="111"/>
      <c r="AP10" s="111"/>
      <c r="AQ10" s="111"/>
      <c r="AR10" s="111"/>
      <c r="AS10" s="111"/>
      <c r="AT10" s="111"/>
      <c r="AU10" s="111"/>
      <c r="AV10" s="111"/>
      <c r="AW10" s="111"/>
      <c r="AX10" s="114"/>
      <c r="AY10" s="111"/>
      <c r="AZ10" s="111"/>
      <c r="BA10" s="111"/>
      <c r="BB10" s="111"/>
      <c r="BC10" s="111"/>
      <c r="BD10" s="111"/>
      <c r="BE10" s="111"/>
      <c r="BF10" s="111"/>
      <c r="BG10" s="111"/>
      <c r="BH10" s="111"/>
      <c r="BI10" s="111"/>
      <c r="BJ10" s="114"/>
      <c r="BK10" s="111"/>
      <c r="BL10" s="111"/>
      <c r="BM10" s="111"/>
      <c r="BN10" s="111"/>
      <c r="BO10" s="111"/>
      <c r="BP10" s="111"/>
      <c r="BQ10" s="111"/>
      <c r="BR10" s="111"/>
      <c r="BS10" s="111"/>
      <c r="BT10" s="111"/>
      <c r="BU10" s="111"/>
      <c r="BV10" s="114"/>
      <c r="BW10" s="111"/>
      <c r="BX10" s="111"/>
      <c r="BY10" s="111"/>
      <c r="BZ10" s="111"/>
      <c r="CA10" s="111"/>
      <c r="CB10" s="111"/>
      <c r="CC10" s="111"/>
      <c r="CD10" s="111"/>
      <c r="CE10" s="111"/>
      <c r="CF10" s="111"/>
      <c r="CG10" s="111"/>
    </row>
    <row r="11" spans="1:86">
      <c r="A11" s="689" t="s">
        <v>207</v>
      </c>
      <c r="B11" s="115">
        <v>948794.71424005192</v>
      </c>
      <c r="C11" s="115">
        <v>1068623.8518213087</v>
      </c>
      <c r="D11" s="115">
        <v>1562967.1407883132</v>
      </c>
      <c r="E11" s="115">
        <v>12846537.0253856</v>
      </c>
      <c r="F11" s="115">
        <v>2919019.9956637938</v>
      </c>
      <c r="G11" s="115">
        <v>958086.94687800389</v>
      </c>
      <c r="H11" s="115">
        <v>921610.62426133011</v>
      </c>
      <c r="I11" s="115">
        <v>970469.99141351879</v>
      </c>
      <c r="J11" s="115">
        <v>1171449.8339417353</v>
      </c>
      <c r="K11" s="115">
        <v>12421740.633636829</v>
      </c>
      <c r="L11" s="115">
        <v>2856885.7809363767</v>
      </c>
      <c r="M11" s="115">
        <v>972493.40178127738</v>
      </c>
      <c r="N11" s="115">
        <v>1282611.8652930739</v>
      </c>
      <c r="O11" s="115">
        <v>1405858.6524282431</v>
      </c>
      <c r="P11" s="115">
        <v>1914301.1175649168</v>
      </c>
      <c r="Q11" s="115">
        <v>13519689.955056554</v>
      </c>
      <c r="R11" s="115">
        <v>3309029.9867061609</v>
      </c>
      <c r="S11" s="115">
        <v>1292169.1219090912</v>
      </c>
      <c r="T11" s="115">
        <v>1254652.4572668003</v>
      </c>
      <c r="U11" s="115">
        <v>1304905.3435389851</v>
      </c>
      <c r="V11" s="115">
        <v>1511617.3367195935</v>
      </c>
      <c r="W11" s="115">
        <v>13082777.935772875</v>
      </c>
      <c r="X11" s="115">
        <v>3245123.6406296231</v>
      </c>
      <c r="Y11" s="115">
        <v>1306986.4636397881</v>
      </c>
      <c r="Z11" s="115">
        <v>1321142.0098675487</v>
      </c>
      <c r="AA11" s="115">
        <v>1447906.6550344815</v>
      </c>
      <c r="AB11" s="115">
        <v>1970861.6965331587</v>
      </c>
      <c r="AC11" s="115">
        <v>13907505.500443786</v>
      </c>
      <c r="AD11" s="115">
        <v>3405400.5945480964</v>
      </c>
      <c r="AE11" s="115">
        <v>1330972.0611967575</v>
      </c>
      <c r="AF11" s="115">
        <v>1292384.5507896021</v>
      </c>
      <c r="AG11" s="115">
        <v>1344071.8153827244</v>
      </c>
      <c r="AH11" s="115">
        <v>1556684.0308926557</v>
      </c>
      <c r="AI11" s="115">
        <v>13458122.612815887</v>
      </c>
      <c r="AJ11" s="115">
        <v>3339670.1566793765</v>
      </c>
      <c r="AK11" s="115">
        <v>1346212.3373164826</v>
      </c>
      <c r="AL11" s="115">
        <v>1372120.5693970907</v>
      </c>
      <c r="AM11" s="115">
        <v>1512681.3341482459</v>
      </c>
      <c r="AN11" s="115">
        <v>2092550.9063521267</v>
      </c>
      <c r="AO11" s="115">
        <v>15328290.093965011</v>
      </c>
      <c r="AP11" s="115">
        <v>3683214.3307219502</v>
      </c>
      <c r="AQ11" s="115">
        <v>1383020.4502791548</v>
      </c>
      <c r="AR11" s="115">
        <v>1340233.3627159754</v>
      </c>
      <c r="AS11" s="115">
        <v>1397545.8841176424</v>
      </c>
      <c r="AT11" s="115">
        <v>1633297.2292041113</v>
      </c>
      <c r="AU11" s="115">
        <v>14829999.720747154</v>
      </c>
      <c r="AV11" s="115">
        <v>3610330.2816869151</v>
      </c>
      <c r="AW11" s="115">
        <v>1399919.3645117972</v>
      </c>
      <c r="AX11" s="115">
        <v>1413398.1863308465</v>
      </c>
      <c r="AY11" s="115">
        <v>1557940.7616821348</v>
      </c>
      <c r="AZ11" s="115">
        <v>2154236.9008115986</v>
      </c>
      <c r="BA11" s="115">
        <v>15764918.60308094</v>
      </c>
      <c r="BB11" s="115">
        <v>3789960.698149744</v>
      </c>
      <c r="BC11" s="115">
        <v>1424606.8394461384</v>
      </c>
      <c r="BD11" s="115">
        <v>1380607.6776664483</v>
      </c>
      <c r="BE11" s="115">
        <v>1439543.7503175805</v>
      </c>
      <c r="BF11" s="115">
        <v>1681973.4683235679</v>
      </c>
      <c r="BG11" s="115">
        <v>15252512.641537026</v>
      </c>
      <c r="BH11" s="115">
        <v>3715011.9870481496</v>
      </c>
      <c r="BI11" s="115">
        <v>1441984.466753097</v>
      </c>
      <c r="BJ11" s="115">
        <v>1455976.9386630054</v>
      </c>
      <c r="BK11" s="115">
        <v>1604617.2425812772</v>
      </c>
      <c r="BL11" s="115">
        <v>2217818.156776181</v>
      </c>
      <c r="BM11" s="115">
        <v>16214357.6527922</v>
      </c>
      <c r="BN11" s="115">
        <v>3899914.1189644239</v>
      </c>
      <c r="BO11" s="115">
        <v>1467503.3529497464</v>
      </c>
      <c r="BP11" s="115">
        <v>1422256.8312021729</v>
      </c>
      <c r="BQ11" s="115">
        <v>1482863.7197215117</v>
      </c>
      <c r="BR11" s="115">
        <v>1732166.2305952378</v>
      </c>
      <c r="BS11" s="115">
        <v>15687425.171699231</v>
      </c>
      <c r="BT11" s="115">
        <v>3822840.6396151814</v>
      </c>
      <c r="BU11" s="115">
        <v>1485373.6295655267</v>
      </c>
      <c r="BV11" s="115">
        <v>1499899.3669623283</v>
      </c>
      <c r="BW11" s="115">
        <v>1652756.7884081705</v>
      </c>
      <c r="BX11" s="115">
        <v>2283355.005050702</v>
      </c>
      <c r="BY11" s="115">
        <v>16676994.415948721</v>
      </c>
      <c r="BZ11" s="115">
        <v>4013174.2036573775</v>
      </c>
      <c r="CA11" s="115">
        <v>1511752.80051933</v>
      </c>
      <c r="CB11" s="115">
        <v>1465222.5764723571</v>
      </c>
      <c r="CC11" s="115">
        <v>1527548.9607484252</v>
      </c>
      <c r="CD11" s="115">
        <v>1783924.5060586992</v>
      </c>
      <c r="CE11" s="115">
        <v>16135112.179350104</v>
      </c>
      <c r="CF11" s="115">
        <v>3933914.0500878431</v>
      </c>
      <c r="CG11" s="115">
        <v>1530130.0799785678</v>
      </c>
      <c r="CH11" s="115">
        <v>1510156.7180218589</v>
      </c>
    </row>
    <row r="12" spans="1:86">
      <c r="A12" s="689" t="s">
        <v>1270</v>
      </c>
      <c r="B12" s="115">
        <v>10000000</v>
      </c>
      <c r="C12" s="115">
        <v>0</v>
      </c>
      <c r="D12" s="115">
        <v>0</v>
      </c>
      <c r="E12" s="115">
        <v>0</v>
      </c>
      <c r="F12" s="115">
        <v>0</v>
      </c>
      <c r="G12" s="115">
        <v>0</v>
      </c>
      <c r="H12" s="115">
        <v>0</v>
      </c>
      <c r="I12" s="115">
        <v>0</v>
      </c>
      <c r="J12" s="115">
        <v>0</v>
      </c>
      <c r="K12" s="115">
        <v>0</v>
      </c>
      <c r="L12" s="115">
        <v>0</v>
      </c>
      <c r="M12" s="115">
        <v>0</v>
      </c>
      <c r="N12" s="115">
        <v>0</v>
      </c>
      <c r="O12" s="115">
        <v>0</v>
      </c>
      <c r="P12" s="115">
        <v>0</v>
      </c>
      <c r="Q12" s="115">
        <v>0</v>
      </c>
      <c r="R12" s="115">
        <v>0</v>
      </c>
      <c r="S12" s="115">
        <v>0</v>
      </c>
      <c r="T12" s="115">
        <v>0</v>
      </c>
      <c r="U12" s="115">
        <v>0</v>
      </c>
      <c r="V12" s="115">
        <v>0</v>
      </c>
      <c r="W12" s="115">
        <v>0</v>
      </c>
      <c r="X12" s="115">
        <v>0</v>
      </c>
      <c r="Y12" s="115">
        <v>0</v>
      </c>
      <c r="Z12" s="115">
        <v>0</v>
      </c>
      <c r="AA12" s="115">
        <v>0</v>
      </c>
      <c r="AB12" s="115">
        <v>0</v>
      </c>
      <c r="AC12" s="115">
        <v>0</v>
      </c>
      <c r="AD12" s="115">
        <v>0</v>
      </c>
      <c r="AE12" s="115">
        <v>0</v>
      </c>
      <c r="AF12" s="115">
        <v>0</v>
      </c>
      <c r="AG12" s="115">
        <v>0</v>
      </c>
      <c r="AH12" s="115">
        <v>0</v>
      </c>
      <c r="AI12" s="115">
        <v>0</v>
      </c>
      <c r="AJ12" s="115">
        <v>0</v>
      </c>
      <c r="AK12" s="115">
        <v>0</v>
      </c>
      <c r="AL12" s="115">
        <v>0</v>
      </c>
      <c r="AM12" s="115">
        <v>0</v>
      </c>
      <c r="AN12" s="115">
        <v>0</v>
      </c>
      <c r="AO12" s="115">
        <v>0</v>
      </c>
      <c r="AP12" s="115">
        <v>0</v>
      </c>
      <c r="AQ12" s="115">
        <v>0</v>
      </c>
      <c r="AR12" s="115">
        <v>0</v>
      </c>
      <c r="AS12" s="115">
        <v>0</v>
      </c>
      <c r="AT12" s="115">
        <v>0</v>
      </c>
      <c r="AU12" s="115">
        <v>0</v>
      </c>
      <c r="AV12" s="115">
        <v>0</v>
      </c>
      <c r="AW12" s="115">
        <v>0</v>
      </c>
      <c r="AX12" s="115">
        <v>0</v>
      </c>
      <c r="AY12" s="115">
        <v>0</v>
      </c>
      <c r="AZ12" s="115">
        <v>0</v>
      </c>
      <c r="BA12" s="115">
        <v>0</v>
      </c>
      <c r="BB12" s="115">
        <v>0</v>
      </c>
      <c r="BC12" s="115">
        <v>0</v>
      </c>
      <c r="BD12" s="115">
        <v>0</v>
      </c>
      <c r="BE12" s="115">
        <v>0</v>
      </c>
      <c r="BF12" s="115">
        <v>0</v>
      </c>
      <c r="BG12" s="115">
        <v>0</v>
      </c>
      <c r="BH12" s="115">
        <v>0</v>
      </c>
      <c r="BI12" s="115">
        <v>0</v>
      </c>
      <c r="BJ12" s="115">
        <v>0</v>
      </c>
      <c r="BK12" s="115">
        <v>0</v>
      </c>
      <c r="BL12" s="115">
        <v>0</v>
      </c>
      <c r="BM12" s="115">
        <v>0</v>
      </c>
      <c r="BN12" s="115">
        <v>0</v>
      </c>
      <c r="BO12" s="115">
        <v>0</v>
      </c>
      <c r="BP12" s="115">
        <v>0</v>
      </c>
      <c r="BQ12" s="115">
        <v>0</v>
      </c>
      <c r="BR12" s="115">
        <v>0</v>
      </c>
      <c r="BS12" s="115">
        <v>0</v>
      </c>
      <c r="BT12" s="115">
        <v>0</v>
      </c>
      <c r="BU12" s="115">
        <v>0</v>
      </c>
      <c r="BV12" s="115">
        <v>0</v>
      </c>
      <c r="BW12" s="115">
        <v>0</v>
      </c>
      <c r="BX12" s="115">
        <v>0</v>
      </c>
      <c r="BY12" s="115">
        <v>0</v>
      </c>
      <c r="BZ12" s="115">
        <v>0</v>
      </c>
      <c r="CA12" s="115">
        <v>0</v>
      </c>
      <c r="CB12" s="115">
        <v>0</v>
      </c>
      <c r="CC12" s="115">
        <v>0</v>
      </c>
      <c r="CD12" s="115">
        <v>0</v>
      </c>
      <c r="CE12" s="115">
        <v>0</v>
      </c>
      <c r="CF12" s="115">
        <v>0</v>
      </c>
      <c r="CG12" s="115">
        <v>0</v>
      </c>
      <c r="CH12" s="115">
        <v>0</v>
      </c>
    </row>
    <row r="13" spans="1:86">
      <c r="A13" s="689" t="s">
        <v>1093</v>
      </c>
      <c r="B13" s="115">
        <v>0</v>
      </c>
      <c r="C13" s="115">
        <v>0</v>
      </c>
      <c r="D13" s="115">
        <v>0</v>
      </c>
      <c r="E13" s="115">
        <v>0</v>
      </c>
      <c r="F13" s="115">
        <v>630000</v>
      </c>
      <c r="G13" s="115">
        <v>0</v>
      </c>
      <c r="H13" s="115">
        <v>0</v>
      </c>
      <c r="I13" s="115">
        <v>0</v>
      </c>
      <c r="J13" s="115">
        <v>0</v>
      </c>
      <c r="K13" s="115">
        <v>0</v>
      </c>
      <c r="L13" s="115">
        <v>630000</v>
      </c>
      <c r="M13" s="115">
        <v>0</v>
      </c>
      <c r="N13" s="115">
        <v>0</v>
      </c>
      <c r="O13" s="115">
        <v>0</v>
      </c>
      <c r="P13" s="115">
        <v>0</v>
      </c>
      <c r="Q13" s="115">
        <v>0</v>
      </c>
      <c r="R13" s="115">
        <v>662000</v>
      </c>
      <c r="S13" s="115">
        <v>0</v>
      </c>
      <c r="T13" s="115">
        <v>0</v>
      </c>
      <c r="U13" s="115">
        <v>0</v>
      </c>
      <c r="V13" s="115">
        <v>0</v>
      </c>
      <c r="W13" s="115">
        <v>0</v>
      </c>
      <c r="X13" s="115">
        <v>662000</v>
      </c>
      <c r="Y13" s="115">
        <v>0</v>
      </c>
      <c r="Z13" s="115">
        <v>0</v>
      </c>
      <c r="AA13" s="115">
        <v>0</v>
      </c>
      <c r="AB13" s="115">
        <v>0</v>
      </c>
      <c r="AC13" s="115">
        <v>0</v>
      </c>
      <c r="AD13" s="115">
        <v>973609.02873966086</v>
      </c>
      <c r="AE13" s="115">
        <v>0</v>
      </c>
      <c r="AF13" s="115">
        <v>0</v>
      </c>
      <c r="AG13" s="115">
        <v>0</v>
      </c>
      <c r="AH13" s="115">
        <v>0</v>
      </c>
      <c r="AI13" s="115">
        <v>0</v>
      </c>
      <c r="AJ13" s="115">
        <v>973609.02873966086</v>
      </c>
      <c r="AK13" s="115">
        <v>0</v>
      </c>
      <c r="AL13" s="115">
        <v>0</v>
      </c>
      <c r="AM13" s="115">
        <v>0</v>
      </c>
      <c r="AN13" s="115">
        <v>0</v>
      </c>
      <c r="AO13" s="115">
        <v>0</v>
      </c>
      <c r="AP13" s="115">
        <v>1010994.4037396609</v>
      </c>
      <c r="AQ13" s="115">
        <v>0</v>
      </c>
      <c r="AR13" s="115">
        <v>0</v>
      </c>
      <c r="AS13" s="115">
        <v>0</v>
      </c>
      <c r="AT13" s="115">
        <v>0</v>
      </c>
      <c r="AU13" s="115">
        <v>0</v>
      </c>
      <c r="AV13" s="115">
        <v>1010994.4037396609</v>
      </c>
      <c r="AW13" s="115">
        <v>0</v>
      </c>
      <c r="AX13" s="115">
        <v>0</v>
      </c>
      <c r="AY13" s="115">
        <v>0</v>
      </c>
      <c r="AZ13" s="115">
        <v>0</v>
      </c>
      <c r="BA13" s="115">
        <v>0</v>
      </c>
      <c r="BB13" s="115">
        <v>994486.43038498715</v>
      </c>
      <c r="BC13" s="115">
        <v>0</v>
      </c>
      <c r="BD13" s="115">
        <v>0</v>
      </c>
      <c r="BE13" s="115">
        <v>0</v>
      </c>
      <c r="BF13" s="115">
        <v>0</v>
      </c>
      <c r="BG13" s="115">
        <v>0</v>
      </c>
      <c r="BH13" s="115">
        <v>994486.43038498715</v>
      </c>
      <c r="BI13" s="115">
        <v>0</v>
      </c>
      <c r="BJ13" s="115">
        <v>0</v>
      </c>
      <c r="BK13" s="115">
        <v>0</v>
      </c>
      <c r="BL13" s="115">
        <v>0</v>
      </c>
      <c r="BM13" s="115">
        <v>0</v>
      </c>
      <c r="BN13" s="115">
        <v>1035390.3745988235</v>
      </c>
      <c r="BO13" s="115">
        <v>0</v>
      </c>
      <c r="BP13" s="115">
        <v>0</v>
      </c>
      <c r="BQ13" s="115">
        <v>0</v>
      </c>
      <c r="BR13" s="115">
        <v>0</v>
      </c>
      <c r="BS13" s="115">
        <v>0</v>
      </c>
      <c r="BT13" s="115">
        <v>1035390.3745988235</v>
      </c>
      <c r="BU13" s="115">
        <v>0</v>
      </c>
      <c r="BV13" s="115">
        <v>0</v>
      </c>
      <c r="BW13" s="115">
        <v>0</v>
      </c>
      <c r="BX13" s="115">
        <v>0</v>
      </c>
      <c r="BY13" s="115">
        <v>0</v>
      </c>
      <c r="BZ13" s="115">
        <v>1078269.0242429567</v>
      </c>
      <c r="CA13" s="115">
        <v>0</v>
      </c>
      <c r="CB13" s="115">
        <v>0</v>
      </c>
      <c r="CC13" s="115">
        <v>0</v>
      </c>
      <c r="CD13" s="115">
        <v>0</v>
      </c>
      <c r="CE13" s="115">
        <v>0</v>
      </c>
      <c r="CF13" s="115">
        <v>1078269.0242429567</v>
      </c>
      <c r="CG13" s="115">
        <v>0</v>
      </c>
      <c r="CH13" s="115">
        <v>0</v>
      </c>
    </row>
    <row r="14" spans="1:86">
      <c r="A14" s="689" t="s">
        <v>1092</v>
      </c>
      <c r="B14" s="115">
        <v>0</v>
      </c>
      <c r="C14" s="115">
        <v>0</v>
      </c>
      <c r="D14" s="115">
        <v>0</v>
      </c>
      <c r="E14" s="115">
        <v>0</v>
      </c>
      <c r="F14" s="115">
        <v>0</v>
      </c>
      <c r="G14" s="115">
        <v>0</v>
      </c>
      <c r="H14" s="115">
        <v>0</v>
      </c>
      <c r="I14" s="115">
        <v>0</v>
      </c>
      <c r="J14" s="115">
        <v>0</v>
      </c>
      <c r="K14" s="115">
        <v>0</v>
      </c>
      <c r="L14" s="115">
        <v>0</v>
      </c>
      <c r="M14" s="115">
        <v>0</v>
      </c>
      <c r="N14" s="115">
        <v>0</v>
      </c>
      <c r="O14" s="115">
        <v>0</v>
      </c>
      <c r="P14" s="115">
        <v>0</v>
      </c>
      <c r="Q14" s="115">
        <v>0</v>
      </c>
      <c r="R14" s="115">
        <v>0</v>
      </c>
      <c r="S14" s="115">
        <v>0</v>
      </c>
      <c r="T14" s="115">
        <v>0</v>
      </c>
      <c r="U14" s="115">
        <v>0</v>
      </c>
      <c r="V14" s="115">
        <v>0</v>
      </c>
      <c r="W14" s="115">
        <v>0</v>
      </c>
      <c r="X14" s="115">
        <v>0</v>
      </c>
      <c r="Y14" s="115">
        <v>1000000</v>
      </c>
      <c r="Z14" s="115">
        <v>0</v>
      </c>
      <c r="AA14" s="115">
        <v>0</v>
      </c>
      <c r="AB14" s="115">
        <v>0</v>
      </c>
      <c r="AC14" s="115">
        <v>0</v>
      </c>
      <c r="AD14" s="115">
        <v>0</v>
      </c>
      <c r="AE14" s="115">
        <v>0</v>
      </c>
      <c r="AF14" s="115">
        <v>0</v>
      </c>
      <c r="AG14" s="115">
        <v>0</v>
      </c>
      <c r="AH14" s="115">
        <v>0</v>
      </c>
      <c r="AI14" s="115">
        <v>0</v>
      </c>
      <c r="AJ14" s="115">
        <v>0</v>
      </c>
      <c r="AK14" s="115">
        <v>1000000</v>
      </c>
      <c r="AL14" s="115">
        <v>0</v>
      </c>
      <c r="AM14" s="115">
        <v>0</v>
      </c>
      <c r="AN14" s="115">
        <v>0</v>
      </c>
      <c r="AO14" s="115">
        <v>0</v>
      </c>
      <c r="AP14" s="115">
        <v>0</v>
      </c>
      <c r="AQ14" s="115">
        <v>0</v>
      </c>
      <c r="AR14" s="115">
        <v>0</v>
      </c>
      <c r="AS14" s="115">
        <v>0</v>
      </c>
      <c r="AT14" s="115">
        <v>0</v>
      </c>
      <c r="AU14" s="115">
        <v>0</v>
      </c>
      <c r="AV14" s="115">
        <v>0</v>
      </c>
      <c r="AW14" s="115">
        <v>2000000</v>
      </c>
      <c r="AX14" s="115">
        <v>0</v>
      </c>
      <c r="AY14" s="115">
        <v>0</v>
      </c>
      <c r="AZ14" s="115">
        <v>0</v>
      </c>
      <c r="BA14" s="115">
        <v>0</v>
      </c>
      <c r="BB14" s="115">
        <v>0</v>
      </c>
      <c r="BC14" s="115">
        <v>0</v>
      </c>
      <c r="BD14" s="115">
        <v>0</v>
      </c>
      <c r="BE14" s="115">
        <v>0</v>
      </c>
      <c r="BF14" s="115">
        <v>0</v>
      </c>
      <c r="BG14" s="115">
        <v>0</v>
      </c>
      <c r="BH14" s="115">
        <v>0</v>
      </c>
      <c r="BI14" s="115">
        <v>2000000</v>
      </c>
      <c r="BJ14" s="115">
        <v>0</v>
      </c>
      <c r="BK14" s="115">
        <v>0</v>
      </c>
      <c r="BL14" s="115">
        <v>0</v>
      </c>
      <c r="BM14" s="115">
        <v>0</v>
      </c>
      <c r="BN14" s="115">
        <v>0</v>
      </c>
      <c r="BO14" s="115">
        <v>0</v>
      </c>
      <c r="BP14" s="115">
        <v>0</v>
      </c>
      <c r="BQ14" s="115">
        <v>0</v>
      </c>
      <c r="BR14" s="115">
        <v>0</v>
      </c>
      <c r="BS14" s="115">
        <v>0</v>
      </c>
      <c r="BT14" s="115">
        <v>0</v>
      </c>
      <c r="BU14" s="115">
        <v>2000000</v>
      </c>
      <c r="BV14" s="115">
        <v>0</v>
      </c>
      <c r="BW14" s="115">
        <v>0</v>
      </c>
      <c r="BX14" s="115">
        <v>0</v>
      </c>
      <c r="BY14" s="115">
        <v>0</v>
      </c>
      <c r="BZ14" s="115">
        <v>0</v>
      </c>
      <c r="CA14" s="115">
        <v>0</v>
      </c>
      <c r="CB14" s="115">
        <v>0</v>
      </c>
      <c r="CC14" s="115">
        <v>0</v>
      </c>
      <c r="CD14" s="115">
        <v>0</v>
      </c>
      <c r="CE14" s="115">
        <v>0</v>
      </c>
      <c r="CF14" s="115">
        <v>0</v>
      </c>
      <c r="CG14" s="115">
        <v>752307.78605312051</v>
      </c>
      <c r="CH14" s="115">
        <v>0</v>
      </c>
    </row>
    <row r="15" spans="1:86">
      <c r="A15" s="689" t="s">
        <v>1094</v>
      </c>
      <c r="B15" s="115">
        <v>4108046.6124552079</v>
      </c>
      <c r="C15" s="115">
        <v>2983028.3626737259</v>
      </c>
      <c r="D15" s="115">
        <v>2936147.4978361097</v>
      </c>
      <c r="E15" s="115">
        <v>3162987.9481716854</v>
      </c>
      <c r="F15" s="115">
        <v>4109539.3253485882</v>
      </c>
      <c r="G15" s="115">
        <v>3013108.2574144504</v>
      </c>
      <c r="H15" s="115">
        <v>3107805.1698328466</v>
      </c>
      <c r="I15" s="115">
        <v>3110871.2922577513</v>
      </c>
      <c r="J15" s="115">
        <v>3061242.3519885857</v>
      </c>
      <c r="K15" s="115">
        <v>3152207.1662029163</v>
      </c>
      <c r="L15" s="115">
        <v>3293020.4299865402</v>
      </c>
      <c r="M15" s="115">
        <v>2607133.017732786</v>
      </c>
      <c r="N15" s="115">
        <v>4310109.3816306135</v>
      </c>
      <c r="O15" s="115">
        <v>3108241.4700449272</v>
      </c>
      <c r="P15" s="115">
        <v>3058158.1872833711</v>
      </c>
      <c r="Q15" s="115">
        <v>3300494.0412670108</v>
      </c>
      <c r="R15" s="115">
        <v>4311704.061297466</v>
      </c>
      <c r="S15" s="115">
        <v>3140376.113442733</v>
      </c>
      <c r="T15" s="115">
        <v>3241541.7437638566</v>
      </c>
      <c r="U15" s="115">
        <v>3244817.3120990386</v>
      </c>
      <c r="V15" s="115">
        <v>3191798.2336911117</v>
      </c>
      <c r="W15" s="115">
        <v>3288976.8272906314</v>
      </c>
      <c r="X15" s="115">
        <v>3439409.0032131649</v>
      </c>
      <c r="Y15" s="115">
        <v>2706668.825968531</v>
      </c>
      <c r="Z15" s="115">
        <v>4595390.7955516037</v>
      </c>
      <c r="AA15" s="115">
        <v>3302289.9405951742</v>
      </c>
      <c r="AB15" s="115">
        <v>3248404.8712512832</v>
      </c>
      <c r="AC15" s="115">
        <v>3509136.2685638238</v>
      </c>
      <c r="AD15" s="115">
        <v>4597106.526224426</v>
      </c>
      <c r="AE15" s="115">
        <v>3336863.9020520533</v>
      </c>
      <c r="AF15" s="115">
        <v>3445708.9438402615</v>
      </c>
      <c r="AG15" s="115">
        <v>3449233.1582517298</v>
      </c>
      <c r="AH15" s="115">
        <v>3392189.4390897481</v>
      </c>
      <c r="AI15" s="115">
        <v>3496744.7910179058</v>
      </c>
      <c r="AJ15" s="115">
        <v>3658596.1670495188</v>
      </c>
      <c r="AK15" s="115">
        <v>2870234.2010445632</v>
      </c>
      <c r="AL15" s="115">
        <v>4825311.2977089342</v>
      </c>
      <c r="AM15" s="115">
        <v>3467555.4000046821</v>
      </c>
      <c r="AN15" s="115">
        <v>3410976.0771935964</v>
      </c>
      <c r="AO15" s="115">
        <v>3684744.0443717637</v>
      </c>
      <c r="AP15" s="115">
        <v>4827112.8149153972</v>
      </c>
      <c r="AQ15" s="115">
        <v>3503858.0595344049</v>
      </c>
      <c r="AR15" s="115">
        <v>3618145.3534120237</v>
      </c>
      <c r="AS15" s="115">
        <v>3621845.778544066</v>
      </c>
      <c r="AT15" s="115">
        <v>3561949.8734239843</v>
      </c>
      <c r="AU15" s="115">
        <v>3671732.9929485507</v>
      </c>
      <c r="AV15" s="115">
        <v>3841676.9377817446</v>
      </c>
      <c r="AW15" s="115">
        <v>3013896.8734765407</v>
      </c>
      <c r="AX15" s="115">
        <v>5021269.3511386337</v>
      </c>
      <c r="AY15" s="115">
        <v>3605409.7243280765</v>
      </c>
      <c r="AZ15" s="115">
        <v>3546409.1491761301</v>
      </c>
      <c r="BA15" s="115">
        <v>3831892.7272603526</v>
      </c>
      <c r="BB15" s="115">
        <v>5023147.9623705558</v>
      </c>
      <c r="BC15" s="115">
        <v>3643265.9178168266</v>
      </c>
      <c r="BD15" s="115">
        <v>3762444.015685786</v>
      </c>
      <c r="BE15" s="115">
        <v>3766302.7966016727</v>
      </c>
      <c r="BF15" s="115">
        <v>3703843.7095049494</v>
      </c>
      <c r="BG15" s="115">
        <v>3818324.8816382992</v>
      </c>
      <c r="BH15" s="115">
        <v>3995541.3980364855</v>
      </c>
      <c r="BI15" s="115">
        <v>3132337.3604697296</v>
      </c>
      <c r="BJ15" s="115">
        <v>5195396.1611763164</v>
      </c>
      <c r="BK15" s="115">
        <v>3729981.4474273901</v>
      </c>
      <c r="BL15" s="115">
        <v>3668915.8521451261</v>
      </c>
      <c r="BM15" s="115">
        <v>3964391.3554622959</v>
      </c>
      <c r="BN15" s="115">
        <v>5197340.5238013556</v>
      </c>
      <c r="BO15" s="115">
        <v>3769162.6076882468</v>
      </c>
      <c r="BP15" s="115">
        <v>3892511.9389826194</v>
      </c>
      <c r="BQ15" s="115">
        <v>3896505.7772305622</v>
      </c>
      <c r="BR15" s="115">
        <v>3831860.6220854539</v>
      </c>
      <c r="BS15" s="115">
        <v>3950348.6352434708</v>
      </c>
      <c r="BT15" s="115">
        <v>4133767.7297155936</v>
      </c>
      <c r="BU15" s="115">
        <v>3240351.5508340015</v>
      </c>
      <c r="BV15" s="115">
        <v>5375568.8810477564</v>
      </c>
      <c r="BW15" s="115">
        <v>3858864.6523176166</v>
      </c>
      <c r="BX15" s="115">
        <v>3795661.7612004732</v>
      </c>
      <c r="BY15" s="115">
        <v>4101478.9071337441</v>
      </c>
      <c r="BZ15" s="115">
        <v>5377581.2963646725</v>
      </c>
      <c r="CA15" s="115">
        <v>3899417.1531876032</v>
      </c>
      <c r="CB15" s="115">
        <v>4027083.7110772794</v>
      </c>
      <c r="CC15" s="115">
        <v>4031217.3336638999</v>
      </c>
      <c r="CD15" s="115">
        <v>3964309.5980887124</v>
      </c>
      <c r="CE15" s="115">
        <v>4086944.6917072604</v>
      </c>
      <c r="CF15" s="115">
        <v>4276783.4544859072</v>
      </c>
      <c r="CG15" s="115">
        <v>3352097.7093434595</v>
      </c>
      <c r="CH15" s="115">
        <v>3352097.6957517085</v>
      </c>
    </row>
    <row r="16" spans="1:86">
      <c r="A16" s="114"/>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row>
    <row r="17" spans="1:86" ht="21">
      <c r="A17" s="689" t="s">
        <v>466</v>
      </c>
      <c r="B17" s="116">
        <v>6840748.101784844</v>
      </c>
      <c r="C17" s="116">
        <v>4926343.590932427</v>
      </c>
      <c r="D17" s="116">
        <v>3553163.2338846303</v>
      </c>
      <c r="E17" s="116">
        <v>13236712.311098546</v>
      </c>
      <c r="F17" s="116">
        <v>11416192.981413752</v>
      </c>
      <c r="G17" s="116">
        <v>9361171.6708773058</v>
      </c>
      <c r="H17" s="116">
        <v>7174977.1253057905</v>
      </c>
      <c r="I17" s="116">
        <v>5034575.8244615579</v>
      </c>
      <c r="J17" s="116">
        <v>3144783.3064147076</v>
      </c>
      <c r="K17" s="116">
        <v>12414316.773848621</v>
      </c>
      <c r="L17" s="116">
        <v>11348182.124798458</v>
      </c>
      <c r="M17" s="894">
        <v>9713542.5088469498</v>
      </c>
      <c r="N17" s="116">
        <v>6686044.9925094107</v>
      </c>
      <c r="O17" s="116">
        <v>4983662.1748927273</v>
      </c>
      <c r="P17" s="116">
        <v>3839805.1051742728</v>
      </c>
      <c r="Q17" s="116">
        <v>14059001.018963814</v>
      </c>
      <c r="R17" s="116">
        <v>12394326.944372509</v>
      </c>
      <c r="S17" s="116">
        <v>10546119.952838868</v>
      </c>
      <c r="T17" s="116">
        <v>8559230.6663418114</v>
      </c>
      <c r="U17" s="116">
        <v>6619318.6977817575</v>
      </c>
      <c r="V17" s="116">
        <v>4939137.8008102402</v>
      </c>
      <c r="W17" s="116">
        <v>14732938.909292482</v>
      </c>
      <c r="X17" s="116">
        <v>13876653.54670894</v>
      </c>
      <c r="Y17" s="116">
        <v>11476971.184380196</v>
      </c>
      <c r="Z17" s="116">
        <v>8202722.3986961413</v>
      </c>
      <c r="AA17" s="116">
        <v>6348339.1131354477</v>
      </c>
      <c r="AB17" s="116">
        <v>5070795.9384173229</v>
      </c>
      <c r="AC17" s="116">
        <v>15469165.170297286</v>
      </c>
      <c r="AD17" s="116">
        <v>13303850.209881295</v>
      </c>
      <c r="AE17" s="116">
        <v>11297958.369025998</v>
      </c>
      <c r="AF17" s="116">
        <v>9144633.9759753384</v>
      </c>
      <c r="AG17" s="116">
        <v>7039472.6331063332</v>
      </c>
      <c r="AH17" s="116">
        <v>5203967.2249092413</v>
      </c>
      <c r="AI17" s="116">
        <v>15165345.046707224</v>
      </c>
      <c r="AJ17" s="116">
        <v>13872810.00759742</v>
      </c>
      <c r="AK17" s="116">
        <v>11348788.14386934</v>
      </c>
      <c r="AL17" s="116">
        <v>7895597.4155574962</v>
      </c>
      <c r="AM17" s="116">
        <v>5940723.3497010609</v>
      </c>
      <c r="AN17" s="116">
        <v>4622298.1788595915</v>
      </c>
      <c r="AO17" s="116">
        <v>16265844.228452837</v>
      </c>
      <c r="AP17" s="116">
        <v>14110951.34051973</v>
      </c>
      <c r="AQ17" s="116">
        <v>11990113.731264479</v>
      </c>
      <c r="AR17" s="116">
        <v>9712201.7405684292</v>
      </c>
      <c r="AS17" s="116">
        <v>7487901.8461420052</v>
      </c>
      <c r="AT17" s="116">
        <v>5559249.2019221317</v>
      </c>
      <c r="AU17" s="116">
        <v>16717515.929720733</v>
      </c>
      <c r="AV17" s="116">
        <v>15475174.869886242</v>
      </c>
      <c r="AW17" s="116">
        <v>11861197.360921497</v>
      </c>
      <c r="AX17" s="116">
        <v>8253326.1961137084</v>
      </c>
      <c r="AY17" s="116">
        <v>6205857.233467767</v>
      </c>
      <c r="AZ17" s="116">
        <v>4813684.9851032356</v>
      </c>
      <c r="BA17" s="116">
        <v>16746710.860923821</v>
      </c>
      <c r="BB17" s="116">
        <v>14519037.166318022</v>
      </c>
      <c r="BC17" s="116">
        <v>12300378.087947333</v>
      </c>
      <c r="BD17" s="116">
        <v>9918541.7499279957</v>
      </c>
      <c r="BE17" s="116">
        <v>7591782.7036439041</v>
      </c>
      <c r="BF17" s="116">
        <v>5569912.462462524</v>
      </c>
      <c r="BG17" s="116">
        <v>17004100.222361248</v>
      </c>
      <c r="BH17" s="116">
        <v>15729084.380987925</v>
      </c>
      <c r="BI17" s="116">
        <v>12038731.487271294</v>
      </c>
      <c r="BJ17" s="116">
        <v>8299312.2647579834</v>
      </c>
      <c r="BK17" s="116">
        <v>6173948.0599118713</v>
      </c>
      <c r="BL17" s="116">
        <v>4722850.3645429257</v>
      </c>
      <c r="BM17" s="116">
        <v>16972816.661872827</v>
      </c>
      <c r="BN17" s="116">
        <v>14639999.882437069</v>
      </c>
      <c r="BO17" s="116">
        <v>12338340.627698569</v>
      </c>
      <c r="BP17" s="116">
        <v>9868085.5199181233</v>
      </c>
      <c r="BQ17" s="116">
        <v>7454443.4624090716</v>
      </c>
      <c r="BR17" s="116">
        <v>5354749.0709188562</v>
      </c>
      <c r="BS17" s="116">
        <v>17091825.607374616</v>
      </c>
      <c r="BT17" s="116">
        <v>15745508.142675381</v>
      </c>
      <c r="BU17" s="894">
        <v>11990530.221406905</v>
      </c>
      <c r="BV17" s="116">
        <v>8114860.7073214771</v>
      </c>
      <c r="BW17" s="116">
        <v>5908752.8434120305</v>
      </c>
      <c r="BX17" s="116">
        <v>4396446.0872622598</v>
      </c>
      <c r="BY17" s="116">
        <v>16971961.596077237</v>
      </c>
      <c r="BZ17" s="116">
        <v>14529285.479126986</v>
      </c>
      <c r="CA17" s="116">
        <v>12141621.126458714</v>
      </c>
      <c r="CB17" s="116">
        <v>9579759.9918537922</v>
      </c>
      <c r="CC17" s="116">
        <v>7076091.6189383175</v>
      </c>
      <c r="CD17" s="116">
        <v>4895706.5269083036</v>
      </c>
      <c r="CE17" s="116">
        <v>16943874.014551148</v>
      </c>
      <c r="CF17" s="116">
        <v>15522735.585910127</v>
      </c>
      <c r="CG17" s="116">
        <v>12948460.170492113</v>
      </c>
      <c r="CH17" s="116">
        <v>11106519.192762263</v>
      </c>
    </row>
    <row r="19" spans="1:86" ht="26.25">
      <c r="A19" s="257" t="s">
        <v>428</v>
      </c>
      <c r="B19" s="690">
        <v>2024</v>
      </c>
      <c r="C19" s="690">
        <v>2025</v>
      </c>
      <c r="D19" s="690">
        <v>2026</v>
      </c>
      <c r="E19" s="690">
        <v>2027</v>
      </c>
      <c r="F19" s="690">
        <v>2028</v>
      </c>
      <c r="G19" s="690">
        <v>2029</v>
      </c>
      <c r="H19" s="690">
        <v>2030</v>
      </c>
      <c r="M19" s="13"/>
    </row>
    <row r="20" spans="1:86" ht="21">
      <c r="A20" s="572" t="s">
        <v>109</v>
      </c>
      <c r="B20" s="573">
        <v>10000000</v>
      </c>
      <c r="C20" s="573">
        <v>9713542.5070455149</v>
      </c>
      <c r="D20" s="573">
        <v>11476971.181031361</v>
      </c>
      <c r="E20" s="573">
        <v>11348788.139056742</v>
      </c>
      <c r="F20" s="573">
        <v>11861197.356108904</v>
      </c>
      <c r="G20" s="573">
        <v>12038731.482458711</v>
      </c>
      <c r="H20" s="573">
        <v>11990530.216594316</v>
      </c>
    </row>
    <row r="21" spans="1:86" ht="21">
      <c r="A21" s="572" t="s">
        <v>568</v>
      </c>
      <c r="B21" s="573">
        <v>19320881.243385006</v>
      </c>
      <c r="C21" s="573">
        <v>19803903.274469629</v>
      </c>
      <c r="D21" s="573">
        <v>20299000.856331378</v>
      </c>
      <c r="E21" s="573">
        <v>23338651.252616446</v>
      </c>
      <c r="F21" s="573">
        <v>23922117.533931859</v>
      </c>
      <c r="G21" s="573">
        <v>24520170.472280152</v>
      </c>
      <c r="H21" s="573">
        <v>25133174.734087158</v>
      </c>
    </row>
    <row r="22" spans="1:86" ht="21">
      <c r="A22" s="572" t="s">
        <v>106</v>
      </c>
      <c r="B22" s="573">
        <v>10500000</v>
      </c>
      <c r="C22" s="573">
        <v>10867500</v>
      </c>
      <c r="D22" s="573">
        <v>11247862.500000002</v>
      </c>
      <c r="E22" s="573">
        <v>11641537.687500002</v>
      </c>
      <c r="F22" s="573">
        <v>12048991.506562501</v>
      </c>
      <c r="G22" s="573">
        <v>12470706.209292186</v>
      </c>
      <c r="H22" s="573">
        <v>12907180.926617412</v>
      </c>
    </row>
    <row r="23" spans="1:86" ht="21">
      <c r="A23" s="572" t="s">
        <v>799</v>
      </c>
      <c r="B23" s="573">
        <v>9797798.6973631289</v>
      </c>
      <c r="C23" s="573">
        <v>13758320.602056073</v>
      </c>
      <c r="D23" s="573">
        <v>14174070.665169187</v>
      </c>
      <c r="E23" s="573">
        <v>14603014.587730723</v>
      </c>
      <c r="F23" s="573">
        <v>15045586.940652914</v>
      </c>
      <c r="G23" s="573">
        <v>15502237.003553355</v>
      </c>
      <c r="H23" s="573">
        <v>15973429.272538057</v>
      </c>
    </row>
    <row r="24" spans="1:86" ht="21">
      <c r="A24" s="572" t="s">
        <v>110</v>
      </c>
      <c r="B24" s="573">
        <v>39618679.940748133</v>
      </c>
      <c r="C24" s="573">
        <v>44429723.8765257</v>
      </c>
      <c r="D24" s="573">
        <v>45720934.021500565</v>
      </c>
      <c r="E24" s="573">
        <v>49583203.527847171</v>
      </c>
      <c r="F24" s="573">
        <v>51016695.981147274</v>
      </c>
      <c r="G24" s="573">
        <v>52493113.685125694</v>
      </c>
      <c r="H24" s="573">
        <v>54013784.933242626</v>
      </c>
    </row>
    <row r="25" spans="1:86" ht="21">
      <c r="A25" s="909" t="s">
        <v>1095</v>
      </c>
      <c r="B25" s="339">
        <v>49618679.940748133</v>
      </c>
      <c r="C25" s="339">
        <v>54143266.383571215</v>
      </c>
      <c r="D25" s="339">
        <v>57197905.202531926</v>
      </c>
      <c r="E25" s="339">
        <v>60931991.666903913</v>
      </c>
      <c r="F25" s="339">
        <v>62877893.337256178</v>
      </c>
      <c r="G25" s="339">
        <v>64531845.167584404</v>
      </c>
      <c r="H25" s="339">
        <v>66004315.149836943</v>
      </c>
    </row>
    <row r="26" spans="1:86" ht="21">
      <c r="A26" s="445"/>
      <c r="B26" s="573"/>
      <c r="C26" s="573"/>
      <c r="D26" s="573"/>
      <c r="E26" s="573"/>
      <c r="F26" s="573"/>
      <c r="G26" s="573"/>
      <c r="H26" s="573"/>
    </row>
    <row r="27" spans="1:86" ht="21">
      <c r="A27" s="572" t="s">
        <v>223</v>
      </c>
      <c r="B27" s="573">
        <v>1260000</v>
      </c>
      <c r="C27" s="573">
        <v>1324000</v>
      </c>
      <c r="D27" s="573">
        <v>1947218.0574793217</v>
      </c>
      <c r="E27" s="573">
        <v>2021988.8074793217</v>
      </c>
      <c r="F27" s="573">
        <v>1988972.8607699743</v>
      </c>
      <c r="G27" s="573">
        <v>2070780.749197647</v>
      </c>
      <c r="H27" s="573">
        <v>2156538.0484859133</v>
      </c>
    </row>
    <row r="28" spans="1:86" ht="21">
      <c r="A28" s="572" t="s">
        <v>1272</v>
      </c>
      <c r="B28" s="573">
        <v>34141576.803940721</v>
      </c>
      <c r="C28" s="573">
        <v>36473777.753885098</v>
      </c>
      <c r="D28" s="573">
        <v>39242476.433881462</v>
      </c>
      <c r="E28" s="573">
        <v>41204600.255575538</v>
      </c>
      <c r="F28" s="573">
        <v>42967907.588824242</v>
      </c>
      <c r="G28" s="573">
        <v>44471784.354433089</v>
      </c>
      <c r="H28" s="573">
        <v>46028296.806838252</v>
      </c>
    </row>
    <row r="29" spans="1:86" ht="21">
      <c r="A29" s="572" t="s">
        <v>1273</v>
      </c>
      <c r="B29" s="573">
        <v>4503560.629761897</v>
      </c>
      <c r="C29" s="573">
        <v>3868517.4486547546</v>
      </c>
      <c r="D29" s="573">
        <v>3659422.5721143973</v>
      </c>
      <c r="E29" s="573">
        <v>3844205.2477401481</v>
      </c>
      <c r="F29" s="573">
        <v>3882281.4052032526</v>
      </c>
      <c r="G29" s="573">
        <v>3998749.8473593495</v>
      </c>
      <c r="H29" s="573">
        <v>4118712.3427801304</v>
      </c>
    </row>
    <row r="30" spans="1:86" ht="21">
      <c r="A30" s="572" t="s">
        <v>111</v>
      </c>
      <c r="B30" s="573">
        <v>39905137.433702618</v>
      </c>
      <c r="C30" s="573">
        <v>41666295.202539854</v>
      </c>
      <c r="D30" s="573">
        <v>44849117.063475184</v>
      </c>
      <c r="E30" s="573">
        <v>47070794.310795009</v>
      </c>
      <c r="F30" s="573">
        <v>48839161.854797468</v>
      </c>
      <c r="G30" s="573">
        <v>50541314.950990088</v>
      </c>
      <c r="H30" s="573">
        <v>52303547.198104292</v>
      </c>
    </row>
    <row r="31" spans="1:86" ht="21">
      <c r="A31" s="445" t="s">
        <v>323</v>
      </c>
      <c r="B31" s="573">
        <v>0</v>
      </c>
      <c r="C31" s="573">
        <v>1000000</v>
      </c>
      <c r="D31" s="573">
        <v>1000000</v>
      </c>
      <c r="E31" s="573">
        <v>2000000</v>
      </c>
      <c r="F31" s="573">
        <v>2000000</v>
      </c>
      <c r="G31" s="573">
        <v>2000000</v>
      </c>
      <c r="H31" s="573">
        <v>752307.78605312051</v>
      </c>
    </row>
    <row r="32" spans="1:86" ht="21">
      <c r="A32" s="909" t="s">
        <v>1096</v>
      </c>
      <c r="B32" s="339">
        <v>39905137.433702618</v>
      </c>
      <c r="C32" s="339">
        <v>42666295.202539854</v>
      </c>
      <c r="D32" s="339">
        <v>45849117.063475184</v>
      </c>
      <c r="E32" s="339">
        <v>49070794.310795009</v>
      </c>
      <c r="F32" s="339">
        <v>50839161.854797468</v>
      </c>
      <c r="G32" s="339">
        <v>52541314.950990088</v>
      </c>
      <c r="H32" s="339">
        <v>53055854.984157413</v>
      </c>
    </row>
    <row r="34" spans="1:85" ht="23.25">
      <c r="A34" s="691" t="s">
        <v>112</v>
      </c>
      <c r="B34" s="692">
        <v>9713542.5070455149</v>
      </c>
      <c r="C34" s="692">
        <v>11476971.181031361</v>
      </c>
      <c r="D34" s="692">
        <v>11348788.139056742</v>
      </c>
      <c r="E34" s="692">
        <v>11861197.356108904</v>
      </c>
      <c r="F34" s="692">
        <v>12038731.482458711</v>
      </c>
      <c r="G34" s="692">
        <v>11990530.216594316</v>
      </c>
      <c r="H34" s="692">
        <v>12948460.165679529</v>
      </c>
    </row>
    <row r="35" spans="1:85">
      <c r="A35" s="3" t="s">
        <v>797</v>
      </c>
      <c r="B35" s="13">
        <v>7981027.4867405239</v>
      </c>
      <c r="C35" s="13">
        <v>8333259.0405079722</v>
      </c>
      <c r="D35" s="13">
        <v>8969823.4126950372</v>
      </c>
      <c r="E35" s="13">
        <v>9414158.8624665383</v>
      </c>
      <c r="F35" s="13">
        <v>9767832.3712700754</v>
      </c>
      <c r="G35" s="13">
        <v>10108262.990517916</v>
      </c>
      <c r="H35" s="13">
        <v>10460709.439950356</v>
      </c>
    </row>
    <row r="36" spans="1:85">
      <c r="A36" s="113" t="s">
        <v>325</v>
      </c>
      <c r="B36" s="13">
        <v>3430428.119475218</v>
      </c>
      <c r="C36" s="13">
        <v>3582524.6002116543</v>
      </c>
      <c r="D36" s="13">
        <v>3899694.5934128757</v>
      </c>
      <c r="E36" s="13">
        <v>4091065.2598561943</v>
      </c>
      <c r="F36" s="13">
        <v>4235677.8929639533</v>
      </c>
      <c r="G36" s="13">
        <v>4384341.3083489779</v>
      </c>
      <c r="H36" s="13">
        <v>4538340.4372158507</v>
      </c>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11"/>
      <c r="BW36" s="111"/>
      <c r="BX36" s="111"/>
      <c r="BY36" s="111"/>
      <c r="BZ36" s="111"/>
      <c r="CA36" s="111"/>
      <c r="CB36" s="111"/>
      <c r="CC36" s="111"/>
      <c r="CD36" s="111"/>
      <c r="CE36" s="111"/>
      <c r="CF36" s="111"/>
      <c r="CG36" s="111"/>
    </row>
    <row r="37" spans="1:85">
      <c r="A37" s="111"/>
      <c r="B37" s="111"/>
      <c r="C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row>
    <row r="38" spans="1:85">
      <c r="A38" s="111"/>
      <c r="B38" s="114">
        <v>-0.77899518609046936</v>
      </c>
      <c r="C38" s="114">
        <v>-1.872880220413208</v>
      </c>
      <c r="D38" s="114">
        <v>-2.9998203590512276</v>
      </c>
      <c r="E38" s="114">
        <v>-4.159326933324337</v>
      </c>
      <c r="F38" s="114">
        <v>-5.3540059477090836</v>
      </c>
      <c r="G38" s="114">
        <v>-6.5849453285336494</v>
      </c>
      <c r="H38" s="114">
        <v>-7.8532998859882355</v>
      </c>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c r="CA38" s="111"/>
      <c r="CB38" s="111"/>
      <c r="CC38" s="111"/>
      <c r="CD38" s="111"/>
      <c r="CE38" s="111"/>
      <c r="CF38" s="111"/>
      <c r="CG38" s="111"/>
    </row>
    <row r="39" spans="1:85" ht="28.5">
      <c r="A39" s="111"/>
      <c r="B39" s="328" t="s">
        <v>1282</v>
      </c>
      <c r="C39" s="2"/>
      <c r="D39" s="2"/>
      <c r="E39" s="2"/>
      <c r="F39" s="888">
        <v>0.2</v>
      </c>
      <c r="H39" s="329" t="s">
        <v>479</v>
      </c>
      <c r="I39" s="128"/>
      <c r="J39" s="889">
        <v>1000000</v>
      </c>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c r="BY39" s="111"/>
      <c r="BZ39" s="111"/>
      <c r="CA39" s="111"/>
      <c r="CB39" s="111"/>
      <c r="CC39" s="111"/>
      <c r="CD39" s="111"/>
      <c r="CE39" s="111"/>
      <c r="CF39" s="111"/>
      <c r="CG39" s="111"/>
    </row>
    <row r="40" spans="1:85">
      <c r="A40" s="111"/>
      <c r="B40" s="111"/>
      <c r="C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c r="BY40" s="111"/>
      <c r="BZ40" s="111"/>
      <c r="CA40" s="111"/>
      <c r="CB40" s="111"/>
      <c r="CC40" s="111"/>
      <c r="CD40" s="111"/>
      <c r="CE40" s="111"/>
      <c r="CF40" s="111"/>
      <c r="CG40" s="111"/>
    </row>
    <row r="41" spans="1:85">
      <c r="A41" s="111"/>
      <c r="B41" s="111"/>
      <c r="C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1"/>
      <c r="BQ41" s="111"/>
      <c r="BR41" s="111"/>
      <c r="BS41" s="111"/>
      <c r="BT41" s="111"/>
      <c r="BU41" s="111"/>
      <c r="BV41" s="111"/>
      <c r="BW41" s="111"/>
      <c r="BX41" s="111"/>
      <c r="BY41" s="111"/>
      <c r="BZ41" s="111"/>
      <c r="CA41" s="111"/>
      <c r="CB41" s="111"/>
      <c r="CC41" s="111"/>
      <c r="CD41" s="111"/>
      <c r="CE41" s="111"/>
      <c r="CF41" s="111"/>
      <c r="CG41" s="111"/>
    </row>
    <row r="42" spans="1:85">
      <c r="A42" s="111"/>
      <c r="B42" s="111"/>
      <c r="C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c r="BY42" s="111"/>
      <c r="BZ42" s="111"/>
      <c r="CA42" s="111"/>
      <c r="CB42" s="111"/>
      <c r="CC42" s="111"/>
      <c r="CD42" s="111"/>
      <c r="CE42" s="111"/>
      <c r="CF42" s="111"/>
      <c r="CG42" s="111"/>
    </row>
    <row r="43" spans="1:85">
      <c r="A43" s="111"/>
      <c r="B43" s="111"/>
      <c r="C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c r="BM43" s="111"/>
      <c r="BN43" s="111"/>
      <c r="BO43" s="111"/>
      <c r="BP43" s="111"/>
      <c r="BQ43" s="111"/>
      <c r="BR43" s="111"/>
      <c r="BS43" s="111"/>
      <c r="BT43" s="111"/>
      <c r="BU43" s="111"/>
      <c r="BV43" s="111"/>
      <c r="BW43" s="111"/>
      <c r="BX43" s="111"/>
      <c r="BY43" s="111"/>
      <c r="BZ43" s="111"/>
      <c r="CA43" s="111"/>
      <c r="CB43" s="111"/>
      <c r="CC43" s="111"/>
      <c r="CD43" s="111"/>
      <c r="CE43" s="111"/>
      <c r="CF43" s="111"/>
      <c r="CG43" s="111"/>
    </row>
    <row r="44" spans="1:85">
      <c r="B44" s="111"/>
      <c r="C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1"/>
      <c r="BN44" s="111"/>
      <c r="BO44" s="111"/>
      <c r="BP44" s="111"/>
      <c r="BQ44" s="111"/>
      <c r="BR44" s="111"/>
      <c r="BS44" s="111"/>
      <c r="BT44" s="111"/>
      <c r="BU44" s="111"/>
      <c r="BV44" s="111"/>
      <c r="BW44" s="111"/>
      <c r="BX44" s="111"/>
      <c r="BY44" s="111"/>
      <c r="BZ44" s="111"/>
      <c r="CA44" s="111"/>
      <c r="CB44" s="111"/>
      <c r="CC44" s="111"/>
      <c r="CD44" s="111"/>
      <c r="CE44" s="111"/>
      <c r="CF44" s="111"/>
      <c r="CG44" s="111"/>
    </row>
    <row r="45" spans="1:85">
      <c r="B45" s="111"/>
      <c r="C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c r="BM45" s="111"/>
      <c r="BN45" s="111"/>
      <c r="BO45" s="111"/>
      <c r="BP45" s="111"/>
      <c r="BQ45" s="111"/>
      <c r="BR45" s="111"/>
      <c r="BS45" s="111"/>
      <c r="BT45" s="111"/>
      <c r="BU45" s="111"/>
      <c r="BV45" s="111"/>
      <c r="BW45" s="111"/>
      <c r="BX45" s="111"/>
      <c r="BY45" s="111"/>
      <c r="BZ45" s="111"/>
      <c r="CA45" s="111"/>
      <c r="CB45" s="111"/>
      <c r="CC45" s="111"/>
      <c r="CD45" s="111"/>
      <c r="CE45" s="111"/>
      <c r="CF45" s="111"/>
      <c r="CG45" s="111"/>
    </row>
    <row r="46" spans="1:85">
      <c r="B46" s="111"/>
      <c r="C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1"/>
      <c r="BM46" s="111"/>
      <c r="BN46" s="111"/>
      <c r="BO46" s="111"/>
      <c r="BP46" s="111"/>
      <c r="BQ46" s="111"/>
      <c r="BR46" s="111"/>
      <c r="BS46" s="111"/>
      <c r="BT46" s="111"/>
      <c r="BU46" s="111"/>
      <c r="BV46" s="111"/>
      <c r="BW46" s="111"/>
      <c r="BX46" s="111"/>
      <c r="BY46" s="111"/>
      <c r="BZ46" s="111"/>
      <c r="CA46" s="111"/>
      <c r="CB46" s="111"/>
      <c r="CC46" s="111"/>
      <c r="CD46" s="111"/>
      <c r="CE46" s="111"/>
      <c r="CF46" s="111"/>
      <c r="CG46" s="111"/>
    </row>
    <row r="47" spans="1:85">
      <c r="B47" s="111"/>
      <c r="C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111"/>
      <c r="BJ47" s="111"/>
      <c r="BK47" s="111"/>
      <c r="BL47" s="111"/>
      <c r="BM47" s="111"/>
      <c r="BN47" s="111"/>
      <c r="BO47" s="111"/>
      <c r="BP47" s="111"/>
      <c r="BQ47" s="111"/>
      <c r="BR47" s="111"/>
      <c r="BS47" s="111"/>
      <c r="BT47" s="111"/>
      <c r="BU47" s="111"/>
      <c r="BV47" s="111"/>
      <c r="BW47" s="111"/>
      <c r="BX47" s="111"/>
      <c r="BY47" s="111"/>
      <c r="BZ47" s="111"/>
      <c r="CA47" s="111"/>
      <c r="CB47" s="111"/>
      <c r="CC47" s="111"/>
      <c r="CD47" s="111"/>
      <c r="CE47" s="111"/>
      <c r="CF47" s="111"/>
      <c r="CG47" s="111"/>
    </row>
    <row r="48" spans="1:85">
      <c r="B48" s="111"/>
      <c r="C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111"/>
      <c r="BJ48" s="111"/>
      <c r="BK48" s="111"/>
      <c r="BL48" s="111"/>
      <c r="BM48" s="111"/>
      <c r="BN48" s="111"/>
      <c r="BO48" s="111"/>
      <c r="BP48" s="111"/>
      <c r="BQ48" s="111"/>
      <c r="BR48" s="111"/>
      <c r="BS48" s="111"/>
      <c r="BT48" s="111"/>
      <c r="BU48" s="111"/>
      <c r="BV48" s="111"/>
      <c r="BW48" s="111"/>
      <c r="BX48" s="111"/>
      <c r="BY48" s="111"/>
      <c r="BZ48" s="111"/>
      <c r="CA48" s="111"/>
      <c r="CB48" s="111"/>
      <c r="CC48" s="111"/>
      <c r="CD48" s="111"/>
      <c r="CE48" s="111"/>
      <c r="CF48" s="111"/>
      <c r="CG48" s="111"/>
    </row>
    <row r="49" spans="1:85">
      <c r="B49" s="111"/>
      <c r="C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1"/>
      <c r="BQ49" s="111"/>
      <c r="BR49" s="111"/>
      <c r="BS49" s="111"/>
      <c r="BT49" s="111"/>
      <c r="BU49" s="111"/>
      <c r="BV49" s="111"/>
      <c r="BW49" s="111"/>
      <c r="BX49" s="111"/>
      <c r="BY49" s="111"/>
      <c r="BZ49" s="111"/>
      <c r="CA49" s="111"/>
      <c r="CB49" s="111"/>
      <c r="CC49" s="111"/>
      <c r="CD49" s="111"/>
      <c r="CE49" s="111"/>
      <c r="CF49" s="111"/>
      <c r="CG49" s="111"/>
    </row>
    <row r="50" spans="1:85">
      <c r="B50" s="111"/>
      <c r="C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1"/>
      <c r="BR50" s="111"/>
      <c r="BS50" s="111"/>
      <c r="BT50" s="111"/>
      <c r="BU50" s="111"/>
      <c r="BV50" s="111"/>
      <c r="BW50" s="111"/>
      <c r="BX50" s="111"/>
      <c r="BY50" s="111"/>
      <c r="BZ50" s="111"/>
      <c r="CA50" s="111"/>
      <c r="CB50" s="111"/>
      <c r="CC50" s="111"/>
      <c r="CD50" s="111"/>
      <c r="CE50" s="111"/>
      <c r="CF50" s="111"/>
      <c r="CG50" s="111"/>
    </row>
    <row r="51" spans="1:85">
      <c r="B51" s="111"/>
      <c r="C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row>
    <row r="52" spans="1:85">
      <c r="B52" s="111"/>
      <c r="C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1"/>
      <c r="BR52" s="111"/>
      <c r="BS52" s="111"/>
      <c r="BT52" s="111"/>
      <c r="BU52" s="111"/>
      <c r="BV52" s="111"/>
      <c r="BW52" s="111"/>
      <c r="BX52" s="111"/>
      <c r="BY52" s="111"/>
      <c r="BZ52" s="111"/>
      <c r="CA52" s="111"/>
      <c r="CB52" s="111"/>
      <c r="CC52" s="111"/>
      <c r="CD52" s="111"/>
      <c r="CE52" s="111"/>
      <c r="CF52" s="111"/>
      <c r="CG52" s="111"/>
    </row>
    <row r="53" spans="1:85">
      <c r="B53" s="111"/>
      <c r="C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1"/>
      <c r="BR53" s="111"/>
      <c r="BS53" s="111"/>
      <c r="BT53" s="111"/>
      <c r="BU53" s="111"/>
      <c r="BV53" s="111"/>
      <c r="BW53" s="111"/>
      <c r="BX53" s="111"/>
      <c r="BY53" s="111"/>
      <c r="BZ53" s="111"/>
      <c r="CA53" s="111"/>
      <c r="CB53" s="111"/>
      <c r="CC53" s="111"/>
      <c r="CD53" s="111"/>
      <c r="CE53" s="111"/>
      <c r="CF53" s="111"/>
      <c r="CG53" s="111"/>
    </row>
    <row r="54" spans="1:85">
      <c r="B54" s="111"/>
      <c r="C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c r="BL54" s="111"/>
      <c r="BM54" s="111"/>
      <c r="BN54" s="111"/>
      <c r="BO54" s="111"/>
      <c r="BP54" s="111"/>
      <c r="BQ54" s="111"/>
      <c r="BR54" s="111"/>
      <c r="BS54" s="111"/>
      <c r="BT54" s="111"/>
      <c r="BU54" s="111"/>
      <c r="BV54" s="111"/>
      <c r="BW54" s="111"/>
      <c r="BX54" s="111"/>
      <c r="BY54" s="111"/>
      <c r="BZ54" s="111"/>
      <c r="CA54" s="111"/>
      <c r="CB54" s="111"/>
      <c r="CC54" s="111"/>
      <c r="CD54" s="111"/>
      <c r="CE54" s="111"/>
      <c r="CF54" s="111"/>
      <c r="CG54" s="111"/>
    </row>
    <row r="55" spans="1:85">
      <c r="B55" s="111"/>
      <c r="C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c r="BL55" s="111"/>
      <c r="BM55" s="111"/>
      <c r="BN55" s="111"/>
      <c r="BO55" s="111"/>
      <c r="BP55" s="111"/>
      <c r="BQ55" s="111"/>
      <c r="BR55" s="111"/>
      <c r="BS55" s="111"/>
      <c r="BT55" s="111"/>
      <c r="BU55" s="111"/>
      <c r="BV55" s="111"/>
      <c r="BW55" s="111"/>
      <c r="BX55" s="111"/>
      <c r="BY55" s="111"/>
      <c r="BZ55" s="111"/>
      <c r="CA55" s="111"/>
      <c r="CB55" s="111"/>
      <c r="CC55" s="111"/>
      <c r="CD55" s="111"/>
      <c r="CE55" s="111"/>
      <c r="CF55" s="111"/>
      <c r="CG55" s="111"/>
    </row>
    <row r="56" spans="1:85">
      <c r="B56" s="111"/>
      <c r="C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111"/>
      <c r="BQ56" s="111"/>
      <c r="BR56" s="111"/>
      <c r="BS56" s="111"/>
      <c r="BT56" s="111"/>
      <c r="BU56" s="111"/>
      <c r="BV56" s="111"/>
      <c r="BW56" s="111"/>
      <c r="BX56" s="111"/>
      <c r="BY56" s="111"/>
      <c r="BZ56" s="111"/>
      <c r="CA56" s="111"/>
      <c r="CB56" s="111"/>
      <c r="CC56" s="111"/>
      <c r="CD56" s="111"/>
      <c r="CE56" s="111"/>
      <c r="CF56" s="111"/>
      <c r="CG56" s="111"/>
    </row>
    <row r="57" spans="1:85">
      <c r="B57" s="111"/>
      <c r="C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1"/>
      <c r="BR57" s="111"/>
      <c r="BS57" s="111"/>
      <c r="BT57" s="111"/>
      <c r="BU57" s="111"/>
      <c r="BV57" s="111"/>
      <c r="BW57" s="111"/>
      <c r="BX57" s="111"/>
      <c r="BY57" s="111"/>
      <c r="BZ57" s="111"/>
      <c r="CA57" s="111"/>
      <c r="CB57" s="111"/>
      <c r="CC57" s="111"/>
      <c r="CD57" s="111"/>
      <c r="CE57" s="111"/>
      <c r="CF57" s="111"/>
      <c r="CG57" s="111"/>
    </row>
    <row r="58" spans="1:85">
      <c r="B58" s="111"/>
      <c r="C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1"/>
      <c r="BR58" s="111"/>
      <c r="BS58" s="111"/>
      <c r="BT58" s="111"/>
      <c r="BU58" s="111"/>
      <c r="BV58" s="111"/>
      <c r="BW58" s="111"/>
      <c r="BX58" s="111"/>
      <c r="BY58" s="111"/>
      <c r="BZ58" s="111"/>
      <c r="CA58" s="111"/>
      <c r="CB58" s="111"/>
      <c r="CC58" s="111"/>
      <c r="CD58" s="111"/>
      <c r="CE58" s="111"/>
      <c r="CF58" s="111"/>
      <c r="CG58" s="111"/>
    </row>
    <row r="59" spans="1:85">
      <c r="A59" s="111"/>
      <c r="B59" s="111"/>
      <c r="C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11"/>
      <c r="BJ59" s="111"/>
      <c r="BK59" s="111"/>
      <c r="BL59" s="111"/>
      <c r="BM59" s="111"/>
      <c r="BN59" s="111"/>
      <c r="BO59" s="111"/>
      <c r="BP59" s="111"/>
      <c r="BQ59" s="111"/>
      <c r="BR59" s="111"/>
      <c r="BS59" s="111"/>
      <c r="BT59" s="111"/>
      <c r="BU59" s="111"/>
      <c r="BV59" s="111"/>
      <c r="BW59" s="111"/>
      <c r="BX59" s="111"/>
      <c r="BY59" s="111"/>
      <c r="BZ59" s="111"/>
      <c r="CA59" s="111"/>
      <c r="CB59" s="111"/>
      <c r="CC59" s="111"/>
      <c r="CD59" s="111"/>
      <c r="CE59" s="111"/>
      <c r="CF59" s="111"/>
      <c r="CG59" s="111"/>
    </row>
    <row r="60" spans="1:85">
      <c r="A60" s="111"/>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c r="AZ60" s="111"/>
      <c r="BA60" s="111"/>
      <c r="BB60" s="111"/>
      <c r="BC60" s="111"/>
      <c r="BD60" s="111"/>
      <c r="BE60" s="111"/>
      <c r="BF60" s="111"/>
      <c r="BG60" s="111"/>
      <c r="BH60" s="111"/>
      <c r="BI60" s="111"/>
      <c r="BJ60" s="111"/>
      <c r="BK60" s="111"/>
      <c r="BL60" s="111"/>
      <c r="BM60" s="111"/>
      <c r="BN60" s="111"/>
      <c r="BO60" s="111"/>
      <c r="BP60" s="111"/>
      <c r="BQ60" s="111"/>
      <c r="BR60" s="111"/>
      <c r="BS60" s="111"/>
      <c r="BT60" s="111"/>
      <c r="BU60" s="111"/>
      <c r="BV60" s="111"/>
      <c r="BW60" s="111"/>
      <c r="BX60" s="111"/>
      <c r="BY60" s="111"/>
      <c r="BZ60" s="111"/>
      <c r="CA60" s="111"/>
      <c r="CB60" s="111"/>
      <c r="CC60" s="111"/>
      <c r="CD60" s="111"/>
      <c r="CE60" s="111"/>
      <c r="CF60" s="111"/>
      <c r="CG60" s="111"/>
    </row>
    <row r="61" spans="1:85">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G61" s="111"/>
    </row>
    <row r="62" spans="1:85">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1"/>
      <c r="BY62" s="111"/>
      <c r="BZ62" s="111"/>
      <c r="CA62" s="111"/>
      <c r="CB62" s="111"/>
      <c r="CC62" s="111"/>
      <c r="CD62" s="111"/>
      <c r="CE62" s="111"/>
      <c r="CF62" s="111"/>
      <c r="CG62" s="111"/>
    </row>
    <row r="63" spans="1:85">
      <c r="A63" s="111"/>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1"/>
      <c r="BC63" s="111"/>
      <c r="BD63" s="111"/>
      <c r="BE63" s="111"/>
      <c r="BF63" s="111"/>
      <c r="BG63" s="111"/>
      <c r="BH63" s="111"/>
      <c r="BI63" s="111"/>
      <c r="BJ63" s="111"/>
      <c r="BK63" s="111"/>
      <c r="BL63" s="111"/>
      <c r="BM63" s="111"/>
      <c r="BN63" s="111"/>
      <c r="BO63" s="111"/>
      <c r="BP63" s="111"/>
      <c r="BQ63" s="111"/>
      <c r="BR63" s="111"/>
      <c r="BS63" s="111"/>
      <c r="BT63" s="111"/>
      <c r="BU63" s="111"/>
      <c r="BV63" s="111"/>
      <c r="BW63" s="111"/>
      <c r="BX63" s="111"/>
      <c r="BY63" s="111"/>
      <c r="BZ63" s="111"/>
      <c r="CA63" s="111"/>
      <c r="CB63" s="111"/>
      <c r="CC63" s="111"/>
      <c r="CD63" s="111"/>
      <c r="CE63" s="111"/>
      <c r="CF63" s="111"/>
      <c r="CG63" s="111"/>
    </row>
    <row r="64" spans="1:85">
      <c r="A64" s="111"/>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c r="BI64" s="111"/>
      <c r="BJ64" s="111"/>
      <c r="BK64" s="111"/>
      <c r="BL64" s="111"/>
      <c r="BM64" s="111"/>
      <c r="BN64" s="111"/>
      <c r="BO64" s="111"/>
      <c r="BP64" s="111"/>
      <c r="BQ64" s="111"/>
      <c r="BR64" s="111"/>
      <c r="BS64" s="111"/>
      <c r="BT64" s="111"/>
      <c r="BU64" s="111"/>
      <c r="BV64" s="111"/>
      <c r="BW64" s="111"/>
      <c r="BX64" s="111"/>
      <c r="BY64" s="111"/>
      <c r="BZ64" s="111"/>
      <c r="CA64" s="111"/>
      <c r="CB64" s="111"/>
      <c r="CC64" s="111"/>
      <c r="CD64" s="111"/>
      <c r="CE64" s="111"/>
      <c r="CF64" s="111"/>
      <c r="CG64" s="111"/>
    </row>
    <row r="65" spans="1:87">
      <c r="A65" s="111"/>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1"/>
      <c r="BC65" s="111"/>
      <c r="BD65" s="111"/>
      <c r="BE65" s="111"/>
      <c r="BF65" s="111"/>
      <c r="BG65" s="111"/>
      <c r="BH65" s="111"/>
      <c r="BI65" s="111"/>
      <c r="BJ65" s="111"/>
      <c r="BK65" s="111"/>
      <c r="BL65" s="111"/>
      <c r="BM65" s="111"/>
      <c r="BN65" s="111"/>
      <c r="BO65" s="111"/>
      <c r="BP65" s="111"/>
      <c r="BQ65" s="111"/>
      <c r="BR65" s="111"/>
      <c r="BS65" s="111"/>
      <c r="BT65" s="111"/>
      <c r="BU65" s="111"/>
      <c r="BV65" s="111"/>
      <c r="BW65" s="111"/>
      <c r="BX65" s="111"/>
      <c r="BY65" s="111"/>
      <c r="BZ65" s="111"/>
      <c r="CA65" s="111"/>
      <c r="CB65" s="111"/>
      <c r="CC65" s="111"/>
      <c r="CD65" s="111"/>
      <c r="CE65" s="111"/>
      <c r="CF65" s="111"/>
      <c r="CG65" s="111"/>
    </row>
    <row r="66" spans="1:87">
      <c r="A66" s="111"/>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1"/>
      <c r="BC66" s="111"/>
      <c r="BD66" s="111"/>
      <c r="BE66" s="111"/>
      <c r="BF66" s="111"/>
      <c r="BG66" s="111"/>
      <c r="BH66" s="111"/>
      <c r="BI66" s="111"/>
      <c r="BJ66" s="111"/>
      <c r="BK66" s="111"/>
      <c r="BL66" s="111"/>
      <c r="BM66" s="111"/>
      <c r="BN66" s="111"/>
      <c r="BO66" s="111"/>
      <c r="BP66" s="111"/>
      <c r="BQ66" s="111"/>
      <c r="BR66" s="111"/>
      <c r="BS66" s="111"/>
      <c r="BT66" s="111"/>
      <c r="BU66" s="111"/>
      <c r="BV66" s="111"/>
      <c r="BW66" s="111"/>
      <c r="BX66" s="111"/>
      <c r="BY66" s="111"/>
      <c r="BZ66" s="111"/>
      <c r="CA66" s="111"/>
      <c r="CB66" s="111"/>
      <c r="CC66" s="111"/>
      <c r="CD66" s="111"/>
      <c r="CE66" s="111"/>
      <c r="CF66" s="111"/>
      <c r="CG66" s="111"/>
    </row>
    <row r="67" spans="1:87">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row>
    <row r="68" spans="1:87">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111"/>
      <c r="BD68" s="111"/>
      <c r="BE68" s="111"/>
      <c r="BF68" s="111"/>
      <c r="BG68" s="111"/>
      <c r="BH68" s="111"/>
      <c r="BI68" s="111"/>
      <c r="BJ68" s="111"/>
      <c r="BK68" s="111"/>
      <c r="BL68" s="111"/>
      <c r="BM68" s="111"/>
      <c r="BN68" s="111"/>
      <c r="BO68" s="111"/>
      <c r="BP68" s="111"/>
      <c r="BQ68" s="111"/>
      <c r="BR68" s="111"/>
      <c r="BS68" s="111"/>
      <c r="BT68" s="111"/>
      <c r="BU68" s="111"/>
      <c r="BV68" s="111"/>
      <c r="BW68" s="111"/>
      <c r="BX68" s="111"/>
      <c r="BY68" s="111"/>
      <c r="BZ68" s="111"/>
      <c r="CA68" s="111"/>
      <c r="CB68" s="111"/>
      <c r="CC68" s="111"/>
      <c r="CD68" s="111"/>
      <c r="CE68" s="111"/>
      <c r="CF68" s="111"/>
      <c r="CG68" s="111"/>
    </row>
    <row r="69" spans="1:87">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1"/>
      <c r="BU69" s="111"/>
      <c r="BV69" s="111"/>
      <c r="BW69" s="111"/>
      <c r="BX69" s="111"/>
      <c r="BY69" s="111"/>
      <c r="BZ69" s="111"/>
      <c r="CA69" s="111"/>
      <c r="CB69" s="111"/>
      <c r="CC69" s="111"/>
      <c r="CD69" s="111"/>
      <c r="CE69" s="111"/>
      <c r="CF69" s="111"/>
      <c r="CG69" s="111"/>
    </row>
    <row r="70" spans="1:87">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11"/>
      <c r="BS70" s="111"/>
      <c r="BT70" s="111"/>
      <c r="BU70" s="111"/>
      <c r="BV70" s="111"/>
      <c r="BW70" s="111"/>
      <c r="BX70" s="111"/>
      <c r="BY70" s="111"/>
      <c r="BZ70" s="111"/>
      <c r="CA70" s="111"/>
      <c r="CB70" s="111"/>
      <c r="CC70" s="111"/>
      <c r="CD70" s="111"/>
      <c r="CE70" s="111"/>
      <c r="CF70" s="111"/>
      <c r="CG70" s="111"/>
    </row>
    <row r="71" spans="1:87">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11"/>
      <c r="BS71" s="111"/>
      <c r="BT71" s="111"/>
      <c r="BU71" s="111"/>
      <c r="BV71" s="111"/>
      <c r="BW71" s="111"/>
      <c r="BX71" s="111"/>
      <c r="BY71" s="111"/>
      <c r="BZ71" s="111"/>
      <c r="CA71" s="111"/>
      <c r="CB71" s="111"/>
      <c r="CC71" s="111"/>
      <c r="CD71" s="111"/>
      <c r="CE71" s="111"/>
      <c r="CF71" s="111"/>
      <c r="CG71" s="111"/>
    </row>
    <row r="72" spans="1:87">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111"/>
      <c r="AU72" s="111"/>
      <c r="AV72" s="111"/>
      <c r="AW72" s="111"/>
      <c r="AX72" s="111"/>
      <c r="AY72" s="111"/>
      <c r="AZ72" s="111"/>
      <c r="BA72" s="111"/>
      <c r="BB72" s="111"/>
      <c r="BC72" s="111"/>
      <c r="BD72" s="111"/>
      <c r="BE72" s="111"/>
      <c r="BF72" s="111"/>
      <c r="BG72" s="111"/>
      <c r="BH72" s="111"/>
      <c r="BI72" s="111"/>
      <c r="BJ72" s="111"/>
      <c r="BK72" s="111"/>
      <c r="BL72" s="111"/>
      <c r="BM72" s="111"/>
      <c r="BN72" s="111"/>
      <c r="BO72" s="111"/>
      <c r="BP72" s="111"/>
      <c r="BQ72" s="111"/>
      <c r="BR72" s="111"/>
      <c r="BS72" s="111"/>
      <c r="BT72" s="111"/>
      <c r="BU72" s="111"/>
      <c r="BV72" s="111"/>
      <c r="BW72" s="111"/>
      <c r="BX72" s="111"/>
      <c r="BY72" s="111"/>
      <c r="BZ72" s="111"/>
      <c r="CA72" s="111"/>
      <c r="CB72" s="111"/>
      <c r="CC72" s="111"/>
      <c r="CD72" s="111"/>
      <c r="CE72" s="111"/>
      <c r="CF72" s="111"/>
      <c r="CG72" s="111"/>
    </row>
    <row r="73" spans="1:87">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11"/>
      <c r="BS73" s="111"/>
      <c r="BT73" s="111"/>
      <c r="BU73" s="111"/>
      <c r="BV73" s="111"/>
      <c r="BW73" s="111"/>
      <c r="BX73" s="111"/>
      <c r="BY73" s="111"/>
      <c r="BZ73" s="111"/>
      <c r="CA73" s="111"/>
      <c r="CB73" s="111"/>
      <c r="CC73" s="111"/>
      <c r="CD73" s="111"/>
      <c r="CE73" s="111"/>
      <c r="CF73" s="111"/>
      <c r="CG73" s="111"/>
    </row>
    <row r="74" spans="1:87">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c r="AX74" s="111"/>
      <c r="AY74" s="111"/>
      <c r="AZ74" s="111"/>
      <c r="BA74" s="111"/>
      <c r="BB74" s="111"/>
      <c r="BC74" s="111"/>
      <c r="BD74" s="111"/>
      <c r="BE74" s="111"/>
      <c r="BF74" s="111"/>
      <c r="BG74" s="111"/>
      <c r="BH74" s="111"/>
      <c r="BI74" s="111"/>
      <c r="BJ74" s="111"/>
      <c r="BK74" s="111"/>
      <c r="BL74" s="111"/>
      <c r="BM74" s="111"/>
      <c r="BN74" s="111"/>
      <c r="BO74" s="111"/>
      <c r="BP74" s="111"/>
      <c r="BQ74" s="111"/>
      <c r="BR74" s="111"/>
      <c r="BS74" s="111"/>
      <c r="BT74" s="111"/>
      <c r="BU74" s="111"/>
      <c r="BV74" s="111"/>
      <c r="BW74" s="111"/>
      <c r="BX74" s="111"/>
      <c r="BY74" s="111"/>
      <c r="BZ74" s="111"/>
      <c r="CA74" s="111"/>
      <c r="CB74" s="111"/>
      <c r="CC74" s="111"/>
      <c r="CD74" s="111"/>
      <c r="CE74" s="111"/>
      <c r="CF74" s="111"/>
      <c r="CG74" s="111"/>
    </row>
    <row r="75" spans="1:87">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1"/>
      <c r="BQ75" s="111"/>
      <c r="BR75" s="111"/>
      <c r="BS75" s="111"/>
      <c r="BT75" s="111"/>
      <c r="BU75" s="111"/>
      <c r="BV75" s="111"/>
      <c r="BW75" s="111"/>
      <c r="BX75" s="111"/>
      <c r="BY75" s="111"/>
      <c r="BZ75" s="111"/>
      <c r="CA75" s="111"/>
      <c r="CB75" s="111"/>
      <c r="CC75" s="111"/>
      <c r="CD75" s="111"/>
      <c r="CE75" s="111"/>
      <c r="CF75" s="111"/>
      <c r="CG75" s="111"/>
    </row>
    <row r="76" spans="1:87">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1"/>
      <c r="BL76" s="111"/>
      <c r="BM76" s="111"/>
      <c r="BN76" s="111"/>
      <c r="BO76" s="111"/>
      <c r="BP76" s="111"/>
      <c r="BQ76" s="111"/>
      <c r="BR76" s="111"/>
      <c r="BS76" s="111"/>
      <c r="BT76" s="111"/>
      <c r="BU76" s="111"/>
      <c r="BV76" s="111"/>
      <c r="BW76" s="111"/>
      <c r="BX76" s="111"/>
      <c r="BY76" s="111"/>
      <c r="BZ76" s="111"/>
      <c r="CA76" s="111"/>
      <c r="CB76" s="111"/>
      <c r="CC76" s="111"/>
      <c r="CD76" s="111"/>
      <c r="CE76" s="111"/>
      <c r="CF76" s="111"/>
      <c r="CG76" s="111"/>
    </row>
    <row r="77" spans="1:87">
      <c r="A77" s="111"/>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111"/>
      <c r="BJ77" s="111"/>
      <c r="BK77" s="111"/>
      <c r="BL77" s="111"/>
      <c r="BM77" s="111"/>
      <c r="BN77" s="111"/>
      <c r="BO77" s="111"/>
      <c r="BP77" s="111"/>
      <c r="BQ77" s="111"/>
      <c r="BR77" s="111"/>
      <c r="BS77" s="111"/>
      <c r="BT77" s="111"/>
      <c r="BU77" s="111"/>
      <c r="BV77" s="111"/>
      <c r="BW77" s="111"/>
      <c r="BX77" s="111"/>
      <c r="BY77" s="111"/>
      <c r="BZ77" s="111"/>
      <c r="CA77" s="111"/>
      <c r="CB77" s="111"/>
      <c r="CC77" s="111"/>
      <c r="CD77" s="111"/>
      <c r="CE77" s="111"/>
      <c r="CF77" s="111"/>
      <c r="CG77" s="111"/>
    </row>
    <row r="78" spans="1:87">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1"/>
      <c r="BK78" s="111"/>
      <c r="BL78" s="111"/>
      <c r="BM78" s="111"/>
      <c r="BN78" s="111"/>
      <c r="BO78" s="111"/>
      <c r="BP78" s="111"/>
      <c r="BQ78" s="111"/>
      <c r="BR78" s="111"/>
      <c r="BS78" s="111"/>
      <c r="BT78" s="111"/>
      <c r="BU78" s="111"/>
      <c r="BV78" s="111"/>
      <c r="BW78" s="111"/>
      <c r="BX78" s="111"/>
      <c r="BY78" s="111"/>
      <c r="BZ78" s="111"/>
      <c r="CA78" s="111"/>
      <c r="CB78" s="111"/>
      <c r="CC78" s="111"/>
      <c r="CD78" s="111"/>
      <c r="CE78" s="111"/>
      <c r="CF78" s="111"/>
      <c r="CG78" s="111"/>
    </row>
    <row r="79" spans="1:87">
      <c r="A79" s="111"/>
      <c r="B79" s="206">
        <v>43101</v>
      </c>
      <c r="C79" s="206">
        <v>43132</v>
      </c>
      <c r="D79" s="206">
        <v>43160</v>
      </c>
      <c r="E79" s="206">
        <v>43191</v>
      </c>
      <c r="F79" s="206">
        <v>43221</v>
      </c>
      <c r="G79" s="206">
        <v>43252</v>
      </c>
      <c r="H79" s="206">
        <v>43282</v>
      </c>
      <c r="I79" s="206">
        <v>43313</v>
      </c>
      <c r="J79" s="206">
        <v>43344</v>
      </c>
      <c r="K79" s="206">
        <v>43374</v>
      </c>
      <c r="L79" s="206">
        <v>43405</v>
      </c>
      <c r="M79" s="206">
        <v>43435</v>
      </c>
      <c r="N79" s="206">
        <v>43466</v>
      </c>
      <c r="O79" s="206">
        <v>43497</v>
      </c>
      <c r="P79" s="206">
        <v>43525</v>
      </c>
      <c r="Q79" s="206">
        <v>43556</v>
      </c>
      <c r="R79" s="206">
        <v>43586</v>
      </c>
      <c r="S79" s="206">
        <v>43617</v>
      </c>
      <c r="T79" s="206">
        <v>43647</v>
      </c>
      <c r="U79" s="206">
        <v>43678</v>
      </c>
      <c r="V79" s="206">
        <v>43709</v>
      </c>
      <c r="W79" s="206">
        <v>43739</v>
      </c>
      <c r="X79" s="206">
        <v>43770</v>
      </c>
      <c r="Y79" s="206">
        <v>43800</v>
      </c>
      <c r="Z79" s="206">
        <v>43831</v>
      </c>
      <c r="AA79" s="206">
        <v>43862</v>
      </c>
      <c r="AB79" s="206">
        <v>43891</v>
      </c>
      <c r="AC79" s="206">
        <v>43922</v>
      </c>
      <c r="AD79" s="206">
        <v>43952</v>
      </c>
      <c r="AE79" s="206">
        <v>43983</v>
      </c>
      <c r="AF79" s="206">
        <v>44013</v>
      </c>
      <c r="AG79" s="206">
        <v>44044</v>
      </c>
      <c r="AH79" s="206">
        <v>44075</v>
      </c>
      <c r="AI79" s="206">
        <v>44105</v>
      </c>
      <c r="AJ79" s="206">
        <v>44136</v>
      </c>
      <c r="AK79" s="206">
        <v>44166</v>
      </c>
      <c r="AL79" s="206">
        <v>44197</v>
      </c>
      <c r="AM79" s="206">
        <v>44228</v>
      </c>
      <c r="AN79" s="206">
        <v>44256</v>
      </c>
      <c r="AO79" s="206">
        <v>44287</v>
      </c>
      <c r="AP79" s="206">
        <v>44317</v>
      </c>
      <c r="AQ79" s="206">
        <v>44348</v>
      </c>
      <c r="AR79" s="206">
        <v>44378</v>
      </c>
      <c r="AS79" s="206">
        <v>44409</v>
      </c>
      <c r="AT79" s="206">
        <v>44440</v>
      </c>
      <c r="AU79" s="206">
        <v>44470</v>
      </c>
      <c r="AV79" s="206">
        <v>44501</v>
      </c>
      <c r="AW79" s="206">
        <v>44531</v>
      </c>
      <c r="AX79" s="206">
        <v>44562</v>
      </c>
      <c r="AY79" s="206">
        <v>44593</v>
      </c>
      <c r="AZ79" s="206">
        <v>44621</v>
      </c>
      <c r="BA79" s="206">
        <v>44652</v>
      </c>
      <c r="BB79" s="206">
        <v>44682</v>
      </c>
      <c r="BC79" s="206">
        <v>44713</v>
      </c>
      <c r="BD79" s="206">
        <v>44743</v>
      </c>
      <c r="BE79" s="206">
        <v>44774</v>
      </c>
      <c r="BF79" s="206">
        <v>44805</v>
      </c>
      <c r="BG79" s="206">
        <v>44835</v>
      </c>
      <c r="BH79" s="206">
        <v>44866</v>
      </c>
      <c r="BI79" s="206">
        <v>44896</v>
      </c>
      <c r="BJ79" s="206">
        <v>44927</v>
      </c>
      <c r="BK79" s="206">
        <v>44958</v>
      </c>
      <c r="BL79" s="206">
        <v>44986</v>
      </c>
      <c r="BM79" s="206">
        <v>45017</v>
      </c>
      <c r="BN79" s="206">
        <v>45047</v>
      </c>
      <c r="BO79" s="206">
        <v>45078</v>
      </c>
      <c r="BP79" s="206">
        <v>45108</v>
      </c>
      <c r="BQ79" s="206">
        <v>45139</v>
      </c>
      <c r="BR79" s="206">
        <v>45170</v>
      </c>
      <c r="BS79" s="206">
        <v>45200</v>
      </c>
      <c r="BT79" s="206">
        <v>45231</v>
      </c>
      <c r="BU79" s="206">
        <v>45261</v>
      </c>
      <c r="BV79" s="206">
        <v>45292</v>
      </c>
      <c r="BW79" s="206">
        <v>45323</v>
      </c>
      <c r="BX79" s="206">
        <v>45352</v>
      </c>
      <c r="BY79" s="206">
        <v>45383</v>
      </c>
      <c r="BZ79" s="206">
        <v>45413</v>
      </c>
      <c r="CA79" s="206">
        <v>45444</v>
      </c>
      <c r="CB79" s="206">
        <v>45474</v>
      </c>
      <c r="CC79" s="206">
        <v>45505</v>
      </c>
      <c r="CD79" s="206">
        <v>45536</v>
      </c>
      <c r="CE79" s="206">
        <v>45566</v>
      </c>
      <c r="CF79" s="206">
        <v>45597</v>
      </c>
      <c r="CG79" s="206">
        <v>45627</v>
      </c>
      <c r="CH79" s="206">
        <v>45658</v>
      </c>
      <c r="CI79" s="206"/>
    </row>
    <row r="80" spans="1:87" ht="18.75">
      <c r="A80" s="111"/>
      <c r="B80" s="690">
        <v>2024</v>
      </c>
      <c r="I80" s="111"/>
      <c r="J80" s="111"/>
      <c r="K80" s="111"/>
      <c r="L80" s="111"/>
      <c r="M80" s="111"/>
      <c r="N80" s="690">
        <v>2025</v>
      </c>
      <c r="T80" s="111"/>
      <c r="U80" s="111"/>
      <c r="V80" s="111"/>
      <c r="W80" s="111"/>
      <c r="X80" s="111"/>
      <c r="Y80" s="111"/>
      <c r="Z80" s="690">
        <v>2026</v>
      </c>
      <c r="AE80" s="111"/>
      <c r="AF80" s="111"/>
      <c r="AG80" s="111"/>
      <c r="AH80" s="111"/>
      <c r="AI80" s="111"/>
      <c r="AJ80" s="111"/>
      <c r="AK80" s="111"/>
      <c r="AL80" s="690">
        <v>2027</v>
      </c>
      <c r="AP80" s="111"/>
      <c r="AQ80" s="111"/>
      <c r="AR80" s="111"/>
      <c r="AS80" s="111"/>
      <c r="AT80" s="111"/>
      <c r="AU80" s="111"/>
      <c r="AV80" s="111"/>
      <c r="AW80" s="111"/>
      <c r="AX80" s="690">
        <v>2028</v>
      </c>
      <c r="BA80" s="111"/>
      <c r="BB80" s="111"/>
      <c r="BC80" s="111"/>
      <c r="BD80" s="111"/>
      <c r="BE80" s="111"/>
      <c r="BF80" s="111"/>
      <c r="BG80" s="111"/>
      <c r="BH80" s="111"/>
      <c r="BI80" s="111"/>
      <c r="BJ80" s="690">
        <v>2029</v>
      </c>
      <c r="BL80" s="111"/>
      <c r="BM80" s="111"/>
      <c r="BN80" s="111"/>
      <c r="BO80" s="111"/>
      <c r="BP80" s="111"/>
      <c r="BQ80" s="111"/>
      <c r="BR80" s="111"/>
      <c r="BS80" s="111"/>
      <c r="BT80" s="111"/>
      <c r="BU80" s="111"/>
      <c r="BV80" s="690">
        <v>2030</v>
      </c>
      <c r="BW80" s="111"/>
      <c r="BX80" s="111"/>
      <c r="BY80" s="111"/>
      <c r="BZ80" s="111"/>
      <c r="CA80" s="111"/>
      <c r="CB80" s="111"/>
      <c r="CC80" s="111"/>
      <c r="CD80" s="111"/>
      <c r="CE80" s="111"/>
      <c r="CF80" s="111"/>
      <c r="CH80" s="690">
        <v>2031</v>
      </c>
    </row>
    <row r="81" spans="1:86" ht="26.25">
      <c r="A81" s="257" t="s">
        <v>345</v>
      </c>
      <c r="B81" s="890" t="s">
        <v>1128</v>
      </c>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t="s">
        <v>6</v>
      </c>
      <c r="AA81" s="111"/>
      <c r="AB81" s="111"/>
      <c r="AC81" s="111"/>
      <c r="AD81" s="111"/>
      <c r="AE81" s="111"/>
      <c r="AF81" s="111"/>
      <c r="AG81" s="111"/>
      <c r="AH81" s="111"/>
      <c r="AI81" s="111"/>
      <c r="AJ81" s="111"/>
      <c r="AK81" s="111"/>
      <c r="AL81" s="111" t="s">
        <v>6</v>
      </c>
      <c r="AM81" s="111"/>
      <c r="AN81" s="111"/>
      <c r="AO81" s="111"/>
      <c r="AP81" s="111"/>
      <c r="AQ81" s="111"/>
      <c r="AR81" s="111"/>
      <c r="AS81" s="111"/>
      <c r="AT81" s="111"/>
      <c r="AU81" s="111"/>
      <c r="AV81" s="111"/>
      <c r="AW81" s="111"/>
      <c r="AX81" s="111" t="s">
        <v>6</v>
      </c>
      <c r="AY81" s="111"/>
      <c r="AZ81" s="111"/>
      <c r="BA81" s="111"/>
      <c r="BB81" s="111"/>
      <c r="BC81" s="111"/>
      <c r="BD81" s="111"/>
      <c r="BE81" s="111"/>
      <c r="BF81" s="111"/>
      <c r="BG81" s="111"/>
      <c r="BH81" s="111"/>
      <c r="BI81" s="111"/>
      <c r="BJ81" s="111" t="s">
        <v>6</v>
      </c>
      <c r="BK81" s="111"/>
      <c r="BL81" s="111"/>
      <c r="BM81" s="111"/>
      <c r="BN81" s="111"/>
      <c r="BO81" s="111"/>
      <c r="BP81" s="111"/>
      <c r="BQ81" s="111"/>
      <c r="BR81" s="111"/>
      <c r="BS81" s="111"/>
      <c r="BT81" s="111"/>
      <c r="BU81" s="111"/>
      <c r="BV81" s="111" t="s">
        <v>6</v>
      </c>
      <c r="BW81" s="111"/>
      <c r="BX81" s="111"/>
      <c r="BY81" s="111"/>
      <c r="BZ81" s="111"/>
      <c r="CA81" s="111"/>
      <c r="CB81" s="111"/>
      <c r="CC81" s="111"/>
      <c r="CD81" s="111"/>
      <c r="CE81" s="111"/>
      <c r="CF81" s="111"/>
      <c r="CG81" s="111"/>
    </row>
    <row r="82" spans="1:86" ht="24.75" customHeight="1">
      <c r="B82" s="891">
        <v>10000000</v>
      </c>
      <c r="C82" s="890"/>
      <c r="D82" s="890"/>
      <c r="E82" s="890"/>
      <c r="F82" s="890"/>
      <c r="G82" s="890"/>
      <c r="H82" s="890"/>
      <c r="I82" s="890"/>
      <c r="J82" s="890"/>
      <c r="K82" s="890"/>
      <c r="L82" s="890"/>
      <c r="M82" s="890"/>
      <c r="N82" s="892">
        <v>2.5000000000000095E-2</v>
      </c>
      <c r="O82" s="890"/>
      <c r="P82" s="890"/>
      <c r="Q82" s="890"/>
      <c r="R82" s="890"/>
      <c r="S82" s="890"/>
      <c r="T82" s="890"/>
      <c r="U82" s="890"/>
      <c r="V82" s="890"/>
      <c r="W82" s="890"/>
      <c r="X82" s="890"/>
      <c r="Y82" s="890"/>
      <c r="Z82" s="892">
        <v>2.5000000000000057E-2</v>
      </c>
      <c r="AA82" s="890"/>
      <c r="AB82" s="890"/>
      <c r="AC82" s="890"/>
      <c r="AD82" s="890"/>
      <c r="AE82" s="890"/>
      <c r="AF82" s="890"/>
      <c r="AG82" s="890"/>
      <c r="AH82" s="890"/>
      <c r="AI82" s="890"/>
      <c r="AJ82" s="890"/>
      <c r="AK82" s="890"/>
      <c r="AL82" s="892">
        <v>0.14974384295062443</v>
      </c>
      <c r="AM82" s="890"/>
      <c r="AN82" s="890"/>
      <c r="AO82" s="890"/>
      <c r="AP82" s="890"/>
      <c r="AQ82" s="890"/>
      <c r="AR82" s="890"/>
      <c r="AS82" s="890"/>
      <c r="AT82" s="890"/>
      <c r="AU82" s="890"/>
      <c r="AV82" s="890"/>
      <c r="AW82" s="890"/>
      <c r="AX82" s="892">
        <v>2.4999999999999894E-2</v>
      </c>
      <c r="AY82" s="890"/>
      <c r="AZ82" s="890"/>
      <c r="BA82" s="890"/>
      <c r="BB82" s="890"/>
      <c r="BC82" s="890"/>
      <c r="BD82" s="890"/>
      <c r="BE82" s="890"/>
      <c r="BF82" s="890"/>
      <c r="BG82" s="890"/>
      <c r="BH82" s="890"/>
      <c r="BI82" s="890"/>
      <c r="BJ82" s="892">
        <v>2.4999999999999873E-2</v>
      </c>
      <c r="BK82" s="890"/>
      <c r="BL82" s="890"/>
      <c r="BM82" s="890"/>
      <c r="BN82" s="890"/>
      <c r="BO82" s="890"/>
      <c r="BP82" s="890"/>
      <c r="BQ82" s="890"/>
      <c r="BR82" s="890"/>
      <c r="BS82" s="890"/>
      <c r="BT82" s="890"/>
      <c r="BU82" s="890"/>
      <c r="BV82" s="892">
        <v>2.5000000000000088E-2</v>
      </c>
      <c r="BW82" s="890"/>
      <c r="BX82" s="890"/>
      <c r="BY82" s="890"/>
      <c r="BZ82" s="890"/>
      <c r="CA82" s="890"/>
      <c r="CB82" s="890"/>
      <c r="CC82" s="890"/>
      <c r="CD82" s="890"/>
      <c r="CE82" s="890"/>
      <c r="CF82" s="890"/>
      <c r="CG82" s="890"/>
      <c r="CH82" s="1"/>
    </row>
    <row r="83" spans="1:86" ht="21">
      <c r="B83" s="893">
        <v>1</v>
      </c>
      <c r="C83" s="893"/>
      <c r="D83" s="893"/>
      <c r="E83" s="893"/>
      <c r="F83" s="893"/>
      <c r="G83" s="893"/>
      <c r="H83" s="893"/>
      <c r="I83" s="893"/>
      <c r="J83" s="893"/>
      <c r="K83" s="893"/>
      <c r="L83" s="893"/>
      <c r="M83" s="893"/>
      <c r="N83" s="893"/>
      <c r="O83" s="893">
        <v>8.4551702205976527E-3</v>
      </c>
      <c r="P83" s="893">
        <v>2.5032255415779865E-2</v>
      </c>
      <c r="Q83" s="893">
        <v>0.4034104056959717</v>
      </c>
      <c r="R83" s="893">
        <v>7.0505521071746569E-2</v>
      </c>
      <c r="S83" s="893">
        <v>4.7484754371286131E-3</v>
      </c>
      <c r="T83" s="893">
        <v>3.5252948637924343E-3</v>
      </c>
      <c r="U83" s="893">
        <v>5.1637228751385735E-3</v>
      </c>
      <c r="V83" s="893">
        <v>1.190329039119911E-2</v>
      </c>
      <c r="W83" s="893">
        <v>0.38916547482750513</v>
      </c>
      <c r="X83" s="893">
        <v>6.8421940300933487E-2</v>
      </c>
      <c r="Y83" s="893">
        <v>5.2315750070472331E-3</v>
      </c>
      <c r="Z83" s="893">
        <v>4.4368738931597138E-3</v>
      </c>
      <c r="AA83" s="893">
        <v>8.4551702205976527E-3</v>
      </c>
      <c r="AB83" s="893">
        <v>2.5032255415779865E-2</v>
      </c>
      <c r="AC83" s="893">
        <v>0.4034104056959717</v>
      </c>
      <c r="AD83" s="893">
        <v>7.0505521071746569E-2</v>
      </c>
      <c r="AE83" s="893">
        <v>4.7484754371286131E-3</v>
      </c>
      <c r="AF83" s="893">
        <v>3.5252948637924343E-3</v>
      </c>
      <c r="AG83" s="893">
        <v>5.1637228751385735E-3</v>
      </c>
      <c r="AH83" s="893">
        <v>1.190329039119911E-2</v>
      </c>
      <c r="AI83" s="893">
        <v>0.38916547482750513</v>
      </c>
      <c r="AJ83" s="893">
        <v>6.8421940300933487E-2</v>
      </c>
      <c r="AK83" s="893">
        <v>5.2315750070472331E-3</v>
      </c>
      <c r="AL83" s="893">
        <v>4.4368738931597138E-3</v>
      </c>
      <c r="AM83" s="893">
        <v>8.4551702205976527E-3</v>
      </c>
      <c r="AN83" s="893">
        <v>2.5032255415779865E-2</v>
      </c>
      <c r="AO83" s="893">
        <v>0.4034104056959717</v>
      </c>
      <c r="AP83" s="893">
        <v>7.0505521071746569E-2</v>
      </c>
      <c r="AQ83" s="893">
        <v>4.7484754371286131E-3</v>
      </c>
      <c r="AR83" s="893">
        <v>3.5252948637924343E-3</v>
      </c>
      <c r="AS83" s="893">
        <v>5.1637228751385735E-3</v>
      </c>
      <c r="AT83" s="893">
        <v>1.190329039119911E-2</v>
      </c>
      <c r="AU83" s="893">
        <v>0.38916547482750513</v>
      </c>
      <c r="AV83" s="893">
        <v>6.8421940300933487E-2</v>
      </c>
      <c r="AW83" s="893">
        <v>5.2315750070472331E-3</v>
      </c>
      <c r="AX83" s="893">
        <v>4.4368738931597138E-3</v>
      </c>
      <c r="AY83" s="893">
        <v>8.4551702205976527E-3</v>
      </c>
      <c r="AZ83" s="893">
        <v>2.5032255415779865E-2</v>
      </c>
      <c r="BA83" s="893">
        <v>0.4034104056959717</v>
      </c>
      <c r="BB83" s="893">
        <v>7.0505521071746569E-2</v>
      </c>
      <c r="BC83" s="893">
        <v>4.7484754371286131E-3</v>
      </c>
      <c r="BD83" s="893">
        <v>3.5252948637924343E-3</v>
      </c>
      <c r="BE83" s="893">
        <v>5.1637228751385735E-3</v>
      </c>
      <c r="BF83" s="893">
        <v>1.190329039119911E-2</v>
      </c>
      <c r="BG83" s="893">
        <v>0.38916547482750513</v>
      </c>
      <c r="BH83" s="893">
        <v>6.8421940300933487E-2</v>
      </c>
      <c r="BI83" s="893">
        <v>5.2315750070472331E-3</v>
      </c>
      <c r="BJ83" s="893">
        <v>4.4368738931597138E-3</v>
      </c>
      <c r="BK83" s="893">
        <v>8.4551702205976527E-3</v>
      </c>
      <c r="BL83" s="893">
        <v>2.5032255415779865E-2</v>
      </c>
      <c r="BM83" s="893">
        <v>0.4034104056959717</v>
      </c>
      <c r="BN83" s="893">
        <v>7.0505521071746569E-2</v>
      </c>
      <c r="BO83" s="893">
        <v>4.7484754371286131E-3</v>
      </c>
      <c r="BP83" s="893">
        <v>3.5252948637924343E-3</v>
      </c>
      <c r="BQ83" s="893">
        <v>5.1637228751385735E-3</v>
      </c>
      <c r="BR83" s="893">
        <v>1.190329039119911E-2</v>
      </c>
      <c r="BS83" s="893">
        <v>0.38916547482750513</v>
      </c>
      <c r="BT83" s="893">
        <v>6.8421940300933487E-2</v>
      </c>
      <c r="BU83" s="893">
        <v>5.2315750070472331E-3</v>
      </c>
      <c r="BV83" s="893">
        <v>4.4368738931597138E-3</v>
      </c>
      <c r="BW83" s="893">
        <v>8.4551702205976527E-3</v>
      </c>
      <c r="BX83" s="893">
        <v>2.5032255415779865E-2</v>
      </c>
      <c r="BY83" s="893">
        <v>0.4034104056959717</v>
      </c>
      <c r="BZ83" s="893">
        <v>7.0505521071746569E-2</v>
      </c>
      <c r="CA83" s="893">
        <v>4.7484754371286131E-3</v>
      </c>
      <c r="CB83" s="893">
        <v>3.5252948637924343E-3</v>
      </c>
      <c r="CC83" s="893">
        <v>5.1637228751385735E-3</v>
      </c>
      <c r="CD83" s="893">
        <v>1.190329039119911E-2</v>
      </c>
      <c r="CE83" s="893">
        <v>0.38916547482750513</v>
      </c>
      <c r="CF83" s="893">
        <v>6.8421940300933487E-2</v>
      </c>
      <c r="CG83" s="893">
        <v>5.2315750070472331E-3</v>
      </c>
      <c r="CH83" s="893">
        <v>4.4368738931597138E-3</v>
      </c>
    </row>
    <row r="84" spans="1:86" ht="21">
      <c r="A84" s="113" t="s">
        <v>113</v>
      </c>
      <c r="B84" s="892">
        <v>10000000</v>
      </c>
      <c r="C84" s="892">
        <v>0</v>
      </c>
      <c r="D84" s="892">
        <v>0</v>
      </c>
      <c r="E84" s="892">
        <v>0</v>
      </c>
      <c r="F84" s="892">
        <v>0</v>
      </c>
      <c r="G84" s="892">
        <v>0</v>
      </c>
      <c r="H84" s="892">
        <v>0</v>
      </c>
      <c r="I84" s="892">
        <v>0</v>
      </c>
      <c r="J84" s="892">
        <v>0</v>
      </c>
      <c r="K84" s="892">
        <v>0</v>
      </c>
      <c r="L84" s="892">
        <v>0</v>
      </c>
      <c r="M84" s="892">
        <v>0</v>
      </c>
      <c r="N84" s="892">
        <v>0</v>
      </c>
      <c r="O84" s="892">
        <v>2.1137925551494211E-4</v>
      </c>
      <c r="P84" s="892">
        <v>6.2580638539449899E-4</v>
      </c>
      <c r="Q84" s="892">
        <v>1.0085260142399331E-2</v>
      </c>
      <c r="R84" s="892">
        <v>1.762638026793671E-3</v>
      </c>
      <c r="S84" s="892">
        <v>1.1871188592821578E-4</v>
      </c>
      <c r="T84" s="892">
        <v>8.8132371594811198E-5</v>
      </c>
      <c r="U84" s="892">
        <v>1.2909307187846484E-4</v>
      </c>
      <c r="V84" s="892">
        <v>2.975822597799789E-4</v>
      </c>
      <c r="W84" s="892">
        <v>9.7291368706876654E-3</v>
      </c>
      <c r="X84" s="892">
        <v>1.7105485075233438E-3</v>
      </c>
      <c r="Y84" s="892">
        <v>1.3078937517618132E-4</v>
      </c>
      <c r="Z84" s="892">
        <v>1.1092184732899327E-4</v>
      </c>
      <c r="AA84" s="892">
        <v>2.1137925551494211E-4</v>
      </c>
      <c r="AB84" s="892">
        <v>6.2580638539449899E-4</v>
      </c>
      <c r="AC84" s="892">
        <v>1.0085260142399331E-2</v>
      </c>
      <c r="AD84" s="892">
        <v>1.762638026793671E-3</v>
      </c>
      <c r="AE84" s="892">
        <v>1.1871188592821578E-4</v>
      </c>
      <c r="AF84" s="892">
        <v>8.8132371594811198E-5</v>
      </c>
      <c r="AG84" s="892">
        <v>1.2909307187846484E-4</v>
      </c>
      <c r="AH84" s="892">
        <v>2.975822597799789E-4</v>
      </c>
      <c r="AI84" s="892">
        <v>9.7291368706876654E-3</v>
      </c>
      <c r="AJ84" s="892">
        <v>1.7105485075233438E-3</v>
      </c>
      <c r="AK84" s="892">
        <v>1.3078937517618132E-4</v>
      </c>
      <c r="AL84" s="892">
        <v>1.1092184732899327E-4</v>
      </c>
      <c r="AM84" s="892">
        <v>2.1137925551494211E-4</v>
      </c>
      <c r="AN84" s="892">
        <v>6.2580638539449899E-4</v>
      </c>
      <c r="AO84" s="892">
        <v>1.0085260142399331E-2</v>
      </c>
      <c r="AP84" s="892">
        <v>1.762638026793671E-3</v>
      </c>
      <c r="AQ84" s="892">
        <v>1.1871188592821578E-4</v>
      </c>
      <c r="AR84" s="892">
        <v>8.8132371594811198E-5</v>
      </c>
      <c r="AS84" s="892">
        <v>1.2909307187846484E-4</v>
      </c>
      <c r="AT84" s="892">
        <v>2.975822597799789E-4</v>
      </c>
      <c r="AU84" s="892">
        <v>9.7291368706876654E-3</v>
      </c>
      <c r="AV84" s="892">
        <v>1.7105485075233438E-3</v>
      </c>
      <c r="AW84" s="892">
        <v>1.3078937517618132E-4</v>
      </c>
      <c r="AX84" s="892">
        <v>1.1092184732899327E-4</v>
      </c>
      <c r="AY84" s="892">
        <v>2.1137925551494211E-4</v>
      </c>
      <c r="AZ84" s="892">
        <v>6.2580638539449899E-4</v>
      </c>
      <c r="BA84" s="892">
        <v>1.0085260142399331E-2</v>
      </c>
      <c r="BB84" s="892">
        <v>1.762638026793671E-3</v>
      </c>
      <c r="BC84" s="892">
        <v>1.1871188592821578E-4</v>
      </c>
      <c r="BD84" s="892">
        <v>8.8132371594811198E-5</v>
      </c>
      <c r="BE84" s="892">
        <v>1.2909307187846484E-4</v>
      </c>
      <c r="BF84" s="892">
        <v>2.975822597799789E-4</v>
      </c>
      <c r="BG84" s="892">
        <v>9.7291368706876654E-3</v>
      </c>
      <c r="BH84" s="892">
        <v>1.7105485075233438E-3</v>
      </c>
      <c r="BI84" s="892">
        <v>1.3078937517618132E-4</v>
      </c>
      <c r="BJ84" s="892">
        <v>1.1092184732899327E-4</v>
      </c>
      <c r="BK84" s="892">
        <v>2.1137925551494211E-4</v>
      </c>
      <c r="BL84" s="892">
        <v>6.2580638539449899E-4</v>
      </c>
      <c r="BM84" s="892">
        <v>1.0085260142399331E-2</v>
      </c>
      <c r="BN84" s="892">
        <v>1.762638026793671E-3</v>
      </c>
      <c r="BO84" s="892">
        <v>1.1871188592821578E-4</v>
      </c>
      <c r="BP84" s="892">
        <v>8.8132371594811198E-5</v>
      </c>
      <c r="BQ84" s="892">
        <v>1.2909307187846484E-4</v>
      </c>
      <c r="BR84" s="892">
        <v>2.975822597799789E-4</v>
      </c>
      <c r="BS84" s="892">
        <v>9.7291368706876654E-3</v>
      </c>
      <c r="BT84" s="892">
        <v>1.7105485075233438E-3</v>
      </c>
      <c r="BU84" s="892">
        <v>1.3078937517618132E-4</v>
      </c>
      <c r="BV84" s="892">
        <v>1.1092184732899327E-4</v>
      </c>
      <c r="BW84" s="892">
        <v>2.1137925551494211E-4</v>
      </c>
      <c r="BX84" s="892">
        <v>6.2580638539449899E-4</v>
      </c>
      <c r="BY84" s="892">
        <v>1.0085260142399331E-2</v>
      </c>
      <c r="BZ84" s="892">
        <v>1.762638026793671E-3</v>
      </c>
      <c r="CA84" s="892">
        <v>1.1871188592821578E-4</v>
      </c>
      <c r="CB84" s="892">
        <v>8.8132371594811198E-5</v>
      </c>
      <c r="CC84" s="892">
        <v>1.2909307187846484E-4</v>
      </c>
      <c r="CD84" s="892">
        <v>2.975822597799789E-4</v>
      </c>
      <c r="CE84" s="892">
        <v>9.7291368706876654E-3</v>
      </c>
      <c r="CF84" s="892">
        <v>1.7105485075233438E-3</v>
      </c>
      <c r="CG84" s="892">
        <v>1.3078937517618132E-4</v>
      </c>
      <c r="CH84" s="892">
        <v>1.1092184732899327E-4</v>
      </c>
    </row>
    <row r="85" spans="1:86" ht="23.25">
      <c r="A85" s="113" t="s">
        <v>114</v>
      </c>
      <c r="B85" s="894">
        <v>10000000</v>
      </c>
      <c r="C85" s="894">
        <v>10000000</v>
      </c>
      <c r="D85" s="894">
        <v>10000000</v>
      </c>
      <c r="E85" s="894">
        <v>10000000</v>
      </c>
      <c r="F85" s="894">
        <v>10000000</v>
      </c>
      <c r="G85" s="894">
        <v>10000000</v>
      </c>
      <c r="H85" s="894">
        <v>10000000</v>
      </c>
      <c r="I85" s="894">
        <v>10000000</v>
      </c>
      <c r="J85" s="894">
        <v>10000000</v>
      </c>
      <c r="K85" s="894">
        <v>10000000</v>
      </c>
      <c r="L85" s="894">
        <v>10000000</v>
      </c>
      <c r="M85" s="894">
        <v>10000000</v>
      </c>
      <c r="N85" s="894">
        <v>0</v>
      </c>
      <c r="O85" s="894">
        <v>2.1137925551494211E-4</v>
      </c>
      <c r="P85" s="894">
        <v>8.3718564090944113E-4</v>
      </c>
      <c r="Q85" s="894">
        <v>1.0922445783308771E-2</v>
      </c>
      <c r="R85" s="894">
        <v>1.2685083810102443E-2</v>
      </c>
      <c r="S85" s="894">
        <v>1.2803795696030658E-2</v>
      </c>
      <c r="T85" s="894">
        <v>1.289192806762547E-2</v>
      </c>
      <c r="U85" s="894">
        <v>1.3021021139503935E-2</v>
      </c>
      <c r="V85" s="894">
        <v>1.3318603399283913E-2</v>
      </c>
      <c r="W85" s="894">
        <v>2.3047740269971577E-2</v>
      </c>
      <c r="X85" s="894">
        <v>2.4758288777494919E-2</v>
      </c>
      <c r="Y85" s="942">
        <v>2.48890781526711E-2</v>
      </c>
      <c r="Z85" s="894">
        <v>1.1092184732899327E-4</v>
      </c>
      <c r="AA85" s="894">
        <v>3.223011028439354E-4</v>
      </c>
      <c r="AB85" s="894">
        <v>9.4810748823843439E-4</v>
      </c>
      <c r="AC85" s="894">
        <v>1.1033367630637765E-2</v>
      </c>
      <c r="AD85" s="894">
        <v>1.2796005657431435E-2</v>
      </c>
      <c r="AE85" s="894">
        <v>1.291471754335965E-2</v>
      </c>
      <c r="AF85" s="894">
        <v>1.3002849914954462E-2</v>
      </c>
      <c r="AG85" s="894">
        <v>1.3131942986832927E-2</v>
      </c>
      <c r="AH85" s="894">
        <v>1.3429525246612905E-2</v>
      </c>
      <c r="AI85" s="894">
        <v>2.3158662117300569E-2</v>
      </c>
      <c r="AJ85" s="894">
        <v>2.4869210624823911E-2</v>
      </c>
      <c r="AK85" s="942">
        <v>2.5000000000000092E-2</v>
      </c>
      <c r="AL85" s="894">
        <v>1.1092184732899327E-4</v>
      </c>
      <c r="AM85" s="894">
        <v>3.223011028439354E-4</v>
      </c>
      <c r="AN85" s="894">
        <v>9.4810748823843439E-4</v>
      </c>
      <c r="AO85" s="894">
        <v>1.1033367630637765E-2</v>
      </c>
      <c r="AP85" s="894">
        <v>1.2796005657431435E-2</v>
      </c>
      <c r="AQ85" s="894">
        <v>1.291471754335965E-2</v>
      </c>
      <c r="AR85" s="894">
        <v>1.3002849914954462E-2</v>
      </c>
      <c r="AS85" s="894">
        <v>1.3131942986832927E-2</v>
      </c>
      <c r="AT85" s="894">
        <v>1.3429525246612905E-2</v>
      </c>
      <c r="AU85" s="894">
        <v>2.3158662117300569E-2</v>
      </c>
      <c r="AV85" s="894">
        <v>2.4869210624823911E-2</v>
      </c>
      <c r="AW85" s="942">
        <v>2.5000000000000092E-2</v>
      </c>
      <c r="AX85" s="894">
        <v>1.1092184732899327E-4</v>
      </c>
      <c r="AY85" s="894">
        <v>3.223011028439354E-4</v>
      </c>
      <c r="AZ85" s="894">
        <v>9.4810748823843439E-4</v>
      </c>
      <c r="BA85" s="894">
        <v>1.1033367630637765E-2</v>
      </c>
      <c r="BB85" s="894">
        <v>1.2796005657431435E-2</v>
      </c>
      <c r="BC85" s="894">
        <v>1.291471754335965E-2</v>
      </c>
      <c r="BD85" s="894">
        <v>1.3002849914954462E-2</v>
      </c>
      <c r="BE85" s="894">
        <v>1.3131942986832927E-2</v>
      </c>
      <c r="BF85" s="894">
        <v>1.3429525246612905E-2</v>
      </c>
      <c r="BG85" s="894">
        <v>2.3158662117300569E-2</v>
      </c>
      <c r="BH85" s="894">
        <v>2.4869210624823911E-2</v>
      </c>
      <c r="BI85" s="942">
        <v>2.5000000000000092E-2</v>
      </c>
      <c r="BJ85" s="894">
        <v>1.1092184732899327E-4</v>
      </c>
      <c r="BK85" s="894">
        <v>3.223011028439354E-4</v>
      </c>
      <c r="BL85" s="894">
        <v>9.4810748823843439E-4</v>
      </c>
      <c r="BM85" s="894">
        <v>1.1033367630637765E-2</v>
      </c>
      <c r="BN85" s="894">
        <v>1.2796005657431435E-2</v>
      </c>
      <c r="BO85" s="894">
        <v>1.291471754335965E-2</v>
      </c>
      <c r="BP85" s="894">
        <v>1.3002849914954462E-2</v>
      </c>
      <c r="BQ85" s="894">
        <v>1.3131942986832927E-2</v>
      </c>
      <c r="BR85" s="894">
        <v>1.3429525246612905E-2</v>
      </c>
      <c r="BS85" s="894">
        <v>2.3158662117300569E-2</v>
      </c>
      <c r="BT85" s="894">
        <v>2.4869210624823911E-2</v>
      </c>
      <c r="BU85" s="942">
        <v>2.5000000000000092E-2</v>
      </c>
      <c r="BV85" s="894">
        <v>1.1092184732899327E-4</v>
      </c>
      <c r="BW85" s="894">
        <v>3.223011028439354E-4</v>
      </c>
      <c r="BX85" s="894">
        <v>9.4810748823843439E-4</v>
      </c>
      <c r="BY85" s="894">
        <v>1.1033367630637765E-2</v>
      </c>
      <c r="BZ85" s="894">
        <v>1.2796005657431435E-2</v>
      </c>
      <c r="CA85" s="894">
        <v>1.291471754335965E-2</v>
      </c>
      <c r="CB85" s="894">
        <v>1.3002849914954462E-2</v>
      </c>
      <c r="CC85" s="894">
        <v>1.3131942986832927E-2</v>
      </c>
      <c r="CD85" s="894">
        <v>1.3429525246612905E-2</v>
      </c>
      <c r="CE85" s="894">
        <v>2.3158662117300569E-2</v>
      </c>
      <c r="CF85" s="894">
        <v>2.4869210624823911E-2</v>
      </c>
      <c r="CG85" s="942">
        <v>2.5000000000000092E-2</v>
      </c>
      <c r="CH85" s="894">
        <v>2.5110921847329083E-2</v>
      </c>
    </row>
    <row r="86" spans="1:86" ht="21">
      <c r="A86" s="111"/>
      <c r="B86" s="890"/>
      <c r="C86" s="890"/>
      <c r="D86" s="890"/>
      <c r="E86" s="890"/>
      <c r="F86" s="890"/>
      <c r="G86" s="890"/>
      <c r="H86" s="890"/>
      <c r="I86" s="890"/>
      <c r="J86" s="890"/>
      <c r="K86" s="890"/>
      <c r="L86" s="890"/>
      <c r="M86" s="890"/>
      <c r="N86" s="890"/>
      <c r="O86" s="890"/>
      <c r="P86" s="890"/>
      <c r="Q86" s="890"/>
      <c r="R86" s="890"/>
      <c r="S86" s="890"/>
      <c r="T86" s="890"/>
      <c r="U86" s="890"/>
      <c r="V86" s="890"/>
      <c r="W86" s="890"/>
      <c r="X86" s="890"/>
      <c r="Y86" s="890"/>
      <c r="Z86" s="890"/>
      <c r="AA86" s="890"/>
      <c r="AB86" s="890"/>
      <c r="AC86" s="890"/>
      <c r="AD86" s="890"/>
      <c r="AE86" s="890"/>
      <c r="AF86" s="890"/>
      <c r="AG86" s="890"/>
      <c r="AH86" s="890"/>
      <c r="AI86" s="890"/>
      <c r="AJ86" s="890"/>
      <c r="AK86" s="890"/>
      <c r="AL86" s="890"/>
      <c r="AM86" s="890"/>
      <c r="AN86" s="890"/>
      <c r="AO86" s="890"/>
      <c r="AP86" s="890"/>
      <c r="AQ86" s="890"/>
      <c r="AR86" s="890"/>
      <c r="AS86" s="890"/>
      <c r="AT86" s="890"/>
      <c r="AU86" s="890"/>
      <c r="AV86" s="890"/>
      <c r="AW86" s="890"/>
      <c r="AX86" s="890"/>
      <c r="AY86" s="890"/>
      <c r="AZ86" s="890"/>
      <c r="BA86" s="890"/>
      <c r="BB86" s="890"/>
      <c r="BC86" s="890"/>
      <c r="BD86" s="890"/>
      <c r="BE86" s="890"/>
      <c r="BF86" s="890"/>
      <c r="BG86" s="890"/>
      <c r="BH86" s="890"/>
      <c r="BI86" s="890"/>
      <c r="BJ86" s="890"/>
      <c r="BK86" s="890"/>
      <c r="BL86" s="890"/>
      <c r="BM86" s="890"/>
      <c r="BN86" s="890"/>
      <c r="BO86" s="890"/>
      <c r="BP86" s="890"/>
      <c r="BQ86" s="890"/>
      <c r="BR86" s="890"/>
      <c r="BS86" s="890"/>
      <c r="BT86" s="890"/>
      <c r="BU86" s="890"/>
      <c r="BV86" s="890"/>
      <c r="BW86" s="890"/>
      <c r="BX86" s="890"/>
      <c r="BY86" s="890"/>
      <c r="BZ86" s="890"/>
      <c r="CA86" s="890"/>
      <c r="CB86" s="890"/>
      <c r="CC86" s="890"/>
      <c r="CD86" s="890"/>
      <c r="CE86" s="890"/>
      <c r="CF86" s="890"/>
      <c r="CG86" s="890"/>
      <c r="CH86" s="890"/>
    </row>
    <row r="87" spans="1:86" ht="21">
      <c r="A87" s="111"/>
      <c r="B87" s="890" t="s">
        <v>568</v>
      </c>
      <c r="C87" s="890"/>
      <c r="D87" s="890"/>
      <c r="E87" s="890"/>
      <c r="F87" s="890"/>
      <c r="G87" s="890"/>
      <c r="H87" s="890"/>
      <c r="I87" s="890"/>
      <c r="J87" s="890"/>
      <c r="K87" s="890"/>
      <c r="L87" s="890"/>
      <c r="M87" s="890"/>
      <c r="N87" s="890"/>
      <c r="O87" s="890"/>
      <c r="P87" s="890"/>
      <c r="Q87" s="890"/>
      <c r="R87" s="890"/>
      <c r="S87" s="890"/>
      <c r="T87" s="890"/>
      <c r="U87" s="890"/>
      <c r="V87" s="890"/>
      <c r="W87" s="890"/>
      <c r="X87" s="890"/>
      <c r="Y87" s="890"/>
      <c r="Z87" s="890"/>
      <c r="AA87" s="890"/>
      <c r="AB87" s="890"/>
      <c r="AC87" s="890"/>
      <c r="AD87" s="890"/>
      <c r="AE87" s="890"/>
      <c r="AF87" s="890"/>
      <c r="AG87" s="890"/>
      <c r="AH87" s="890"/>
      <c r="AI87" s="890"/>
      <c r="AJ87" s="890"/>
      <c r="AK87" s="890"/>
      <c r="AL87" s="890"/>
      <c r="AM87" s="890"/>
      <c r="AN87" s="890"/>
      <c r="AO87" s="890"/>
      <c r="AP87" s="890"/>
      <c r="AQ87" s="890"/>
      <c r="AR87" s="890"/>
      <c r="AS87" s="890"/>
      <c r="AT87" s="890"/>
      <c r="AU87" s="890"/>
      <c r="AV87" s="890"/>
      <c r="AW87" s="890"/>
      <c r="AX87" s="890"/>
      <c r="AY87" s="890"/>
      <c r="AZ87" s="890"/>
      <c r="BA87" s="890"/>
      <c r="BB87" s="890"/>
      <c r="BC87" s="890"/>
      <c r="BD87" s="890"/>
      <c r="BE87" s="890"/>
      <c r="BF87" s="890"/>
      <c r="BG87" s="890"/>
      <c r="BH87" s="890"/>
      <c r="BI87" s="890"/>
      <c r="BJ87" s="890"/>
      <c r="BK87" s="890"/>
      <c r="BL87" s="890"/>
      <c r="BM87" s="890"/>
      <c r="BN87" s="890"/>
      <c r="BO87" s="890"/>
      <c r="BP87" s="890"/>
      <c r="BQ87" s="890"/>
      <c r="BR87" s="890"/>
      <c r="BS87" s="890"/>
      <c r="BT87" s="890"/>
      <c r="BU87" s="890"/>
      <c r="BV87" s="890"/>
      <c r="BW87" s="890"/>
      <c r="BX87" s="890"/>
      <c r="BY87" s="890"/>
      <c r="BZ87" s="890"/>
      <c r="CA87" s="890"/>
      <c r="CB87" s="890"/>
      <c r="CC87" s="890"/>
      <c r="CD87" s="890"/>
      <c r="CE87" s="890"/>
      <c r="CF87" s="890"/>
      <c r="CG87" s="890"/>
      <c r="CH87" s="890"/>
    </row>
    <row r="88" spans="1:86" ht="25.5" customHeight="1">
      <c r="B88" s="891">
        <v>19320881.243385002</v>
      </c>
      <c r="C88" s="890"/>
      <c r="D88" s="890"/>
      <c r="E88" s="890"/>
      <c r="F88" s="890"/>
      <c r="G88" s="890"/>
      <c r="H88" s="890"/>
      <c r="I88" s="890"/>
      <c r="J88" s="890"/>
      <c r="K88" s="890"/>
      <c r="L88" s="890"/>
      <c r="M88" s="890"/>
      <c r="N88" s="892">
        <v>19803903.274469629</v>
      </c>
      <c r="O88" s="890"/>
      <c r="P88" s="890"/>
      <c r="Q88" s="890"/>
      <c r="R88" s="890"/>
      <c r="S88" s="890"/>
      <c r="T88" s="890"/>
      <c r="U88" s="890"/>
      <c r="V88" s="890"/>
      <c r="W88" s="890"/>
      <c r="X88" s="890"/>
      <c r="Y88" s="890"/>
      <c r="Z88" s="892">
        <v>20299000.856331371</v>
      </c>
      <c r="AA88" s="890"/>
      <c r="AB88" s="890"/>
      <c r="AC88" s="890"/>
      <c r="AD88" s="890"/>
      <c r="AE88" s="890"/>
      <c r="AF88" s="890"/>
      <c r="AG88" s="890"/>
      <c r="AH88" s="890"/>
      <c r="AI88" s="890"/>
      <c r="AJ88" s="890"/>
      <c r="AK88" s="890"/>
      <c r="AL88" s="892">
        <v>23338651.252616446</v>
      </c>
      <c r="AM88" s="890"/>
      <c r="AN88" s="890"/>
      <c r="AO88" s="890"/>
      <c r="AP88" s="890"/>
      <c r="AQ88" s="890"/>
      <c r="AR88" s="890"/>
      <c r="AS88" s="890"/>
      <c r="AT88" s="890"/>
      <c r="AU88" s="890"/>
      <c r="AV88" s="890"/>
      <c r="AW88" s="890"/>
      <c r="AX88" s="892">
        <v>23922117.533931855</v>
      </c>
      <c r="AY88" s="890"/>
      <c r="AZ88" s="890"/>
      <c r="BA88" s="890"/>
      <c r="BB88" s="890"/>
      <c r="BC88" s="890"/>
      <c r="BD88" s="890"/>
      <c r="BE88" s="890"/>
      <c r="BF88" s="890"/>
      <c r="BG88" s="890"/>
      <c r="BH88" s="890"/>
      <c r="BI88" s="890"/>
      <c r="BJ88" s="892">
        <v>24520170.472280148</v>
      </c>
      <c r="BK88" s="890"/>
      <c r="BL88" s="890"/>
      <c r="BM88" s="890"/>
      <c r="BN88" s="890"/>
      <c r="BO88" s="890"/>
      <c r="BP88" s="890"/>
      <c r="BQ88" s="890"/>
      <c r="BR88" s="890"/>
      <c r="BS88" s="890"/>
      <c r="BT88" s="890"/>
      <c r="BU88" s="890"/>
      <c r="BV88" s="892">
        <v>25133174.734087154</v>
      </c>
      <c r="BW88" s="890"/>
      <c r="BX88" s="890"/>
      <c r="BY88" s="890"/>
      <c r="BZ88" s="890"/>
      <c r="CA88" s="890"/>
      <c r="CB88" s="890"/>
      <c r="CC88" s="890"/>
      <c r="CD88" s="890"/>
      <c r="CE88" s="890"/>
      <c r="CF88" s="890"/>
      <c r="CG88" s="890"/>
      <c r="CH88" s="1"/>
    </row>
    <row r="89" spans="1:86" ht="21">
      <c r="B89" s="893">
        <v>4.4368738931597138E-3</v>
      </c>
      <c r="C89" s="893">
        <v>8.4551702205976527E-3</v>
      </c>
      <c r="D89" s="893">
        <v>2.5032255415779865E-2</v>
      </c>
      <c r="E89" s="893">
        <v>0.4034104056959717</v>
      </c>
      <c r="F89" s="893">
        <v>7.0505521071746569E-2</v>
      </c>
      <c r="G89" s="893">
        <v>4.7484754371286131E-3</v>
      </c>
      <c r="H89" s="893">
        <v>3.5252948637924343E-3</v>
      </c>
      <c r="I89" s="893">
        <v>5.1637228751385735E-3</v>
      </c>
      <c r="J89" s="893">
        <v>1.190329039119911E-2</v>
      </c>
      <c r="K89" s="893">
        <v>0.38916547482750513</v>
      </c>
      <c r="L89" s="893">
        <v>6.8421940300933487E-2</v>
      </c>
      <c r="M89" s="893">
        <v>5.2315750070472331E-3</v>
      </c>
      <c r="N89" s="893">
        <v>4.4368738931597138E-3</v>
      </c>
      <c r="O89" s="893">
        <v>8.4551702205976527E-3</v>
      </c>
      <c r="P89" s="893">
        <v>2.5032255415779865E-2</v>
      </c>
      <c r="Q89" s="893">
        <v>0.4034104056959717</v>
      </c>
      <c r="R89" s="893">
        <v>7.0505521071746569E-2</v>
      </c>
      <c r="S89" s="893">
        <v>4.7484754371286131E-3</v>
      </c>
      <c r="T89" s="893">
        <v>3.5252948637924343E-3</v>
      </c>
      <c r="U89" s="893">
        <v>5.1637228751385735E-3</v>
      </c>
      <c r="V89" s="893">
        <v>1.190329039119911E-2</v>
      </c>
      <c r="W89" s="893">
        <v>0.38916547482750513</v>
      </c>
      <c r="X89" s="893">
        <v>6.8421940300933487E-2</v>
      </c>
      <c r="Y89" s="893">
        <v>5.2315750070472331E-3</v>
      </c>
      <c r="Z89" s="893">
        <v>4.4368738931597138E-3</v>
      </c>
      <c r="AA89" s="893">
        <v>8.4551702205976527E-3</v>
      </c>
      <c r="AB89" s="893">
        <v>2.5032255415779865E-2</v>
      </c>
      <c r="AC89" s="893">
        <v>0.4034104056959717</v>
      </c>
      <c r="AD89" s="893">
        <v>7.0505521071746569E-2</v>
      </c>
      <c r="AE89" s="893">
        <v>4.7484754371286131E-3</v>
      </c>
      <c r="AF89" s="893">
        <v>3.5252948637924343E-3</v>
      </c>
      <c r="AG89" s="893">
        <v>5.1637228751385735E-3</v>
      </c>
      <c r="AH89" s="893">
        <v>1.190329039119911E-2</v>
      </c>
      <c r="AI89" s="893">
        <v>0.38916547482750513</v>
      </c>
      <c r="AJ89" s="893">
        <v>6.8421940300933487E-2</v>
      </c>
      <c r="AK89" s="893">
        <v>5.2315750070472331E-3</v>
      </c>
      <c r="AL89" s="893">
        <v>4.4368738931597138E-3</v>
      </c>
      <c r="AM89" s="893">
        <v>8.4551702205976527E-3</v>
      </c>
      <c r="AN89" s="893">
        <v>2.5032255415779865E-2</v>
      </c>
      <c r="AO89" s="893">
        <v>0.4034104056959717</v>
      </c>
      <c r="AP89" s="893">
        <v>7.0505521071746569E-2</v>
      </c>
      <c r="AQ89" s="893">
        <v>4.7484754371286131E-3</v>
      </c>
      <c r="AR89" s="893">
        <v>3.5252948637924343E-3</v>
      </c>
      <c r="AS89" s="893">
        <v>5.1637228751385735E-3</v>
      </c>
      <c r="AT89" s="893">
        <v>1.190329039119911E-2</v>
      </c>
      <c r="AU89" s="893">
        <v>0.38916547482750513</v>
      </c>
      <c r="AV89" s="893">
        <v>6.8421940300933487E-2</v>
      </c>
      <c r="AW89" s="893">
        <v>5.2315750070472331E-3</v>
      </c>
      <c r="AX89" s="893">
        <v>4.4368738931597138E-3</v>
      </c>
      <c r="AY89" s="893">
        <v>8.4551702205976527E-3</v>
      </c>
      <c r="AZ89" s="893">
        <v>2.5032255415779865E-2</v>
      </c>
      <c r="BA89" s="893">
        <v>0.4034104056959717</v>
      </c>
      <c r="BB89" s="893">
        <v>7.0505521071746569E-2</v>
      </c>
      <c r="BC89" s="893">
        <v>4.7484754371286131E-3</v>
      </c>
      <c r="BD89" s="893">
        <v>3.5252948637924343E-3</v>
      </c>
      <c r="BE89" s="893">
        <v>5.1637228751385735E-3</v>
      </c>
      <c r="BF89" s="893">
        <v>1.190329039119911E-2</v>
      </c>
      <c r="BG89" s="893">
        <v>0.38916547482750513</v>
      </c>
      <c r="BH89" s="893">
        <v>6.8421940300933487E-2</v>
      </c>
      <c r="BI89" s="893">
        <v>5.2315750070472331E-3</v>
      </c>
      <c r="BJ89" s="893">
        <v>4.4368738931597138E-3</v>
      </c>
      <c r="BK89" s="893">
        <v>8.4551702205976527E-3</v>
      </c>
      <c r="BL89" s="893">
        <v>2.5032255415779865E-2</v>
      </c>
      <c r="BM89" s="893">
        <v>0.4034104056959717</v>
      </c>
      <c r="BN89" s="893">
        <v>7.0505521071746569E-2</v>
      </c>
      <c r="BO89" s="893">
        <v>4.7484754371286131E-3</v>
      </c>
      <c r="BP89" s="893">
        <v>3.5252948637924343E-3</v>
      </c>
      <c r="BQ89" s="893">
        <v>5.1637228751385735E-3</v>
      </c>
      <c r="BR89" s="893">
        <v>1.190329039119911E-2</v>
      </c>
      <c r="BS89" s="893">
        <v>0.38916547482750513</v>
      </c>
      <c r="BT89" s="893">
        <v>6.8421940300933487E-2</v>
      </c>
      <c r="BU89" s="893">
        <v>5.2315750070472331E-3</v>
      </c>
      <c r="BV89" s="893">
        <v>4.4368738931597138E-3</v>
      </c>
      <c r="BW89" s="893">
        <v>8.4551702205976527E-3</v>
      </c>
      <c r="BX89" s="893">
        <v>2.5032255415779865E-2</v>
      </c>
      <c r="BY89" s="893">
        <v>0.4034104056959717</v>
      </c>
      <c r="BZ89" s="893">
        <v>7.0505521071746569E-2</v>
      </c>
      <c r="CA89" s="893">
        <v>4.7484754371286131E-3</v>
      </c>
      <c r="CB89" s="893">
        <v>3.5252948637924343E-3</v>
      </c>
      <c r="CC89" s="893">
        <v>5.1637228751385735E-3</v>
      </c>
      <c r="CD89" s="893">
        <v>1.190329039119911E-2</v>
      </c>
      <c r="CE89" s="893">
        <v>0.38916547482750513</v>
      </c>
      <c r="CF89" s="893">
        <v>6.8421940300933487E-2</v>
      </c>
      <c r="CG89" s="893">
        <v>5.2315750070472331E-3</v>
      </c>
      <c r="CH89" s="893">
        <v>4.4368738931597138E-3</v>
      </c>
    </row>
    <row r="90" spans="1:86" ht="21">
      <c r="A90" s="113" t="s">
        <v>113</v>
      </c>
      <c r="B90" s="892">
        <v>85724.3135816141</v>
      </c>
      <c r="C90" s="892">
        <v>163361.33972477261</v>
      </c>
      <c r="D90" s="892">
        <v>483645.23414236383</v>
      </c>
      <c r="E90" s="892">
        <v>7794244.5407976341</v>
      </c>
      <c r="F90" s="892">
        <v>1362228.7996301942</v>
      </c>
      <c r="G90" s="892">
        <v>91744.73000789262</v>
      </c>
      <c r="H90" s="892">
        <v>68111.803411248722</v>
      </c>
      <c r="I90" s="892">
        <v>99767.676444302939</v>
      </c>
      <c r="J90" s="892">
        <v>229982.06005388382</v>
      </c>
      <c r="K90" s="892">
        <v>7519019.9231677623</v>
      </c>
      <c r="L90" s="892">
        <v>1321972.1829963143</v>
      </c>
      <c r="M90" s="892">
        <v>101078.63942702065</v>
      </c>
      <c r="N90" s="892">
        <v>87867.42142115446</v>
      </c>
      <c r="O90" s="892">
        <v>167445.37321789196</v>
      </c>
      <c r="P90" s="892">
        <v>495736.36499592295</v>
      </c>
      <c r="Q90" s="892">
        <v>7989100.6543175755</v>
      </c>
      <c r="R90" s="892">
        <v>1396284.5196209494</v>
      </c>
      <c r="S90" s="892">
        <v>94038.348258089944</v>
      </c>
      <c r="T90" s="892">
        <v>69814.598496529958</v>
      </c>
      <c r="U90" s="892">
        <v>102261.86835541052</v>
      </c>
      <c r="V90" s="892">
        <v>235731.61155523092</v>
      </c>
      <c r="W90" s="892">
        <v>7706995.421246957</v>
      </c>
      <c r="X90" s="892">
        <v>1355021.4875712222</v>
      </c>
      <c r="Y90" s="892">
        <v>103605.60541269617</v>
      </c>
      <c r="Z90" s="892">
        <v>90064.106956683332</v>
      </c>
      <c r="AA90" s="892">
        <v>171631.50754833926</v>
      </c>
      <c r="AB90" s="892">
        <v>508129.77412082109</v>
      </c>
      <c r="AC90" s="892">
        <v>8188828.1706755152</v>
      </c>
      <c r="AD90" s="892">
        <v>1431191.6326114731</v>
      </c>
      <c r="AE90" s="892">
        <v>96389.306964542193</v>
      </c>
      <c r="AF90" s="892">
        <v>71559.96345894321</v>
      </c>
      <c r="AG90" s="892">
        <v>104818.4150642958</v>
      </c>
      <c r="AH90" s="892">
        <v>241624.90184411171</v>
      </c>
      <c r="AI90" s="892">
        <v>7899670.3067781311</v>
      </c>
      <c r="AJ90" s="892">
        <v>1388897.0247605029</v>
      </c>
      <c r="AK90" s="892">
        <v>106195.74554801358</v>
      </c>
      <c r="AL90" s="892">
        <v>103550.65244429317</v>
      </c>
      <c r="AM90" s="892">
        <v>197332.26906003669</v>
      </c>
      <c r="AN90" s="892">
        <v>584219.07921530562</v>
      </c>
      <c r="AO90" s="892">
        <v>9415054.7702147979</v>
      </c>
      <c r="AP90" s="892">
        <v>1645503.7676774934</v>
      </c>
      <c r="AQ90" s="892">
        <v>110823.01220876013</v>
      </c>
      <c r="AR90" s="892">
        <v>82275.627388691617</v>
      </c>
      <c r="AS90" s="892">
        <v>120514.32734801706</v>
      </c>
      <c r="AT90" s="892">
        <v>277806.74319881643</v>
      </c>
      <c r="AU90" s="892">
        <v>9082597.2965580262</v>
      </c>
      <c r="AV90" s="892">
        <v>1596875.8027108291</v>
      </c>
      <c r="AW90" s="892">
        <v>122097.9045913798</v>
      </c>
      <c r="AX90" s="892">
        <v>106139.41875540047</v>
      </c>
      <c r="AY90" s="892">
        <v>202265.57578653758</v>
      </c>
      <c r="AZ90" s="892">
        <v>598824.5561956882</v>
      </c>
      <c r="BA90" s="892">
        <v>9650431.1394701675</v>
      </c>
      <c r="BB90" s="892">
        <v>1686641.3618694304</v>
      </c>
      <c r="BC90" s="892">
        <v>113593.58751397913</v>
      </c>
      <c r="BD90" s="892">
        <v>84332.518073408908</v>
      </c>
      <c r="BE90" s="892">
        <v>123527.18553171748</v>
      </c>
      <c r="BF90" s="892">
        <v>284751.9117787868</v>
      </c>
      <c r="BG90" s="892">
        <v>9309662.2289719768</v>
      </c>
      <c r="BH90" s="892">
        <v>1636797.6977785996</v>
      </c>
      <c r="BI90" s="892">
        <v>125150.35220616429</v>
      </c>
      <c r="BJ90" s="892">
        <v>108792.90422428548</v>
      </c>
      <c r="BK90" s="892">
        <v>207322.215181201</v>
      </c>
      <c r="BL90" s="892">
        <v>613795.17010058032</v>
      </c>
      <c r="BM90" s="892">
        <v>9891691.9179569203</v>
      </c>
      <c r="BN90" s="892">
        <v>1728807.395916166</v>
      </c>
      <c r="BO90" s="892">
        <v>116433.42720182858</v>
      </c>
      <c r="BP90" s="892">
        <v>86440.831025244115</v>
      </c>
      <c r="BQ90" s="892">
        <v>126615.36517001041</v>
      </c>
      <c r="BR90" s="892">
        <v>291870.70957325643</v>
      </c>
      <c r="BS90" s="892">
        <v>9542403.7846962754</v>
      </c>
      <c r="BT90" s="892">
        <v>1677717.6402230645</v>
      </c>
      <c r="BU90" s="892">
        <v>128279.11101131837</v>
      </c>
      <c r="BV90" s="892">
        <v>111512.72682989262</v>
      </c>
      <c r="BW90" s="892">
        <v>212505.27056073103</v>
      </c>
      <c r="BX90" s="892">
        <v>629140.04935309489</v>
      </c>
      <c r="BY90" s="892">
        <v>10138984.215905845</v>
      </c>
      <c r="BZ90" s="892">
        <v>1772027.5808140703</v>
      </c>
      <c r="CA90" s="892">
        <v>119344.26288187431</v>
      </c>
      <c r="CB90" s="892">
        <v>88601.851800875229</v>
      </c>
      <c r="CC90" s="892">
        <v>129780.74929926067</v>
      </c>
      <c r="CD90" s="892">
        <v>299167.47731258784</v>
      </c>
      <c r="CE90" s="892">
        <v>9780963.8793136831</v>
      </c>
      <c r="CF90" s="892">
        <v>1719660.5812286411</v>
      </c>
      <c r="CG90" s="892">
        <v>131486.08878660135</v>
      </c>
      <c r="CH90" s="892">
        <v>111512.72682989262</v>
      </c>
    </row>
    <row r="91" spans="1:86" ht="23.25">
      <c r="A91" s="113" t="s">
        <v>114</v>
      </c>
      <c r="B91" s="894">
        <v>85724.3135816141</v>
      </c>
      <c r="C91" s="894">
        <v>249085.65330638672</v>
      </c>
      <c r="D91" s="894">
        <v>732730.88744875055</v>
      </c>
      <c r="E91" s="894">
        <v>8526975.4282463845</v>
      </c>
      <c r="F91" s="894">
        <v>9889204.2278765794</v>
      </c>
      <c r="G91" s="894">
        <v>9980948.9578844719</v>
      </c>
      <c r="H91" s="894">
        <v>10049060.761295721</v>
      </c>
      <c r="I91" s="894">
        <v>10148828.437740024</v>
      </c>
      <c r="J91" s="894">
        <v>10378810.497793907</v>
      </c>
      <c r="K91" s="894">
        <v>17897830.420961671</v>
      </c>
      <c r="L91" s="894">
        <v>19219802.603957985</v>
      </c>
      <c r="M91" s="942">
        <v>19320881.243385006</v>
      </c>
      <c r="N91" s="894">
        <v>87867.42142115446</v>
      </c>
      <c r="O91" s="894">
        <v>255312.79463904642</v>
      </c>
      <c r="P91" s="894">
        <v>751049.15963496943</v>
      </c>
      <c r="Q91" s="894">
        <v>8740149.8139525447</v>
      </c>
      <c r="R91" s="894">
        <v>10136434.333573494</v>
      </c>
      <c r="S91" s="894">
        <v>10230472.681831583</v>
      </c>
      <c r="T91" s="894">
        <v>10300287.280328114</v>
      </c>
      <c r="U91" s="894">
        <v>10402549.148683524</v>
      </c>
      <c r="V91" s="894">
        <v>10638280.760238755</v>
      </c>
      <c r="W91" s="894">
        <v>18345276.181485713</v>
      </c>
      <c r="X91" s="894">
        <v>19700297.669056933</v>
      </c>
      <c r="Y91" s="942">
        <v>19803903.274469629</v>
      </c>
      <c r="Z91" s="894">
        <v>90064.106956683332</v>
      </c>
      <c r="AA91" s="894">
        <v>261695.61450502259</v>
      </c>
      <c r="AB91" s="894">
        <v>769825.38862584368</v>
      </c>
      <c r="AC91" s="894">
        <v>8958653.5593013596</v>
      </c>
      <c r="AD91" s="894">
        <v>10389845.191912834</v>
      </c>
      <c r="AE91" s="894">
        <v>10486234.498877376</v>
      </c>
      <c r="AF91" s="894">
        <v>10557794.46233632</v>
      </c>
      <c r="AG91" s="894">
        <v>10662612.877400616</v>
      </c>
      <c r="AH91" s="894">
        <v>10904237.779244728</v>
      </c>
      <c r="AI91" s="894">
        <v>18803908.086022861</v>
      </c>
      <c r="AJ91" s="894">
        <v>20192805.110783365</v>
      </c>
      <c r="AK91" s="942">
        <v>20299000.856331378</v>
      </c>
      <c r="AL91" s="894">
        <v>103550.65244429317</v>
      </c>
      <c r="AM91" s="894">
        <v>300882.92150432989</v>
      </c>
      <c r="AN91" s="894">
        <v>885102.00071963551</v>
      </c>
      <c r="AO91" s="894">
        <v>10300156.770934433</v>
      </c>
      <c r="AP91" s="894">
        <v>11945660.538611926</v>
      </c>
      <c r="AQ91" s="894">
        <v>12056483.550820686</v>
      </c>
      <c r="AR91" s="894">
        <v>12138759.178209377</v>
      </c>
      <c r="AS91" s="894">
        <v>12259273.505557394</v>
      </c>
      <c r="AT91" s="894">
        <v>12537080.248756209</v>
      </c>
      <c r="AU91" s="894">
        <v>21619677.545314237</v>
      </c>
      <c r="AV91" s="894">
        <v>23216553.348025065</v>
      </c>
      <c r="AW91" s="942">
        <v>23338651.252616446</v>
      </c>
      <c r="AX91" s="894">
        <v>106139.41875540047</v>
      </c>
      <c r="AY91" s="894">
        <v>308404.99454193807</v>
      </c>
      <c r="AZ91" s="894">
        <v>907229.55073762627</v>
      </c>
      <c r="BA91" s="894">
        <v>10557660.690207794</v>
      </c>
      <c r="BB91" s="894">
        <v>12244302.052077224</v>
      </c>
      <c r="BC91" s="894">
        <v>12357895.639591204</v>
      </c>
      <c r="BD91" s="894">
        <v>12442228.157664614</v>
      </c>
      <c r="BE91" s="894">
        <v>12565755.343196331</v>
      </c>
      <c r="BF91" s="894">
        <v>12850507.254975118</v>
      </c>
      <c r="BG91" s="894">
        <v>22160169.483947095</v>
      </c>
      <c r="BH91" s="894">
        <v>23796967.181725696</v>
      </c>
      <c r="BI91" s="942">
        <v>23922117.533931859</v>
      </c>
      <c r="BJ91" s="894">
        <v>108792.90422428548</v>
      </c>
      <c r="BK91" s="894">
        <v>316115.1194054865</v>
      </c>
      <c r="BL91" s="894">
        <v>929910.28950606682</v>
      </c>
      <c r="BM91" s="894">
        <v>10821602.207462987</v>
      </c>
      <c r="BN91" s="894">
        <v>12550409.603379153</v>
      </c>
      <c r="BO91" s="894">
        <v>12666843.030580981</v>
      </c>
      <c r="BP91" s="894">
        <v>12753283.861606225</v>
      </c>
      <c r="BQ91" s="894">
        <v>12879899.226776237</v>
      </c>
      <c r="BR91" s="894">
        <v>13171769.936349493</v>
      </c>
      <c r="BS91" s="894">
        <v>22714173.72104577</v>
      </c>
      <c r="BT91" s="894">
        <v>24391891.361268833</v>
      </c>
      <c r="BU91" s="942">
        <v>24520170.472280152</v>
      </c>
      <c r="BV91" s="894">
        <v>111512.72682989262</v>
      </c>
      <c r="BW91" s="894">
        <v>324017.99739062367</v>
      </c>
      <c r="BX91" s="894">
        <v>953158.04674371856</v>
      </c>
      <c r="BY91" s="894">
        <v>11092142.262649564</v>
      </c>
      <c r="BZ91" s="894">
        <v>12864169.843463635</v>
      </c>
      <c r="CA91" s="894">
        <v>12983514.10634551</v>
      </c>
      <c r="CB91" s="894">
        <v>13072115.958146386</v>
      </c>
      <c r="CC91" s="894">
        <v>13201896.707445646</v>
      </c>
      <c r="CD91" s="894">
        <v>13501064.184758233</v>
      </c>
      <c r="CE91" s="894">
        <v>23282028.064071916</v>
      </c>
      <c r="CF91" s="894">
        <v>25001688.645300556</v>
      </c>
      <c r="CG91" s="942">
        <v>25133174.734087158</v>
      </c>
      <c r="CH91" s="894">
        <v>25244687.460917052</v>
      </c>
    </row>
    <row r="92" spans="1:86" ht="21">
      <c r="A92" s="111"/>
      <c r="B92" s="890"/>
      <c r="C92" s="890"/>
      <c r="D92" s="890"/>
      <c r="E92" s="890"/>
      <c r="F92" s="890"/>
      <c r="G92" s="890"/>
      <c r="H92" s="890"/>
      <c r="I92" s="890"/>
      <c r="J92" s="890"/>
      <c r="K92" s="890"/>
      <c r="L92" s="890"/>
      <c r="M92" s="890"/>
      <c r="N92" s="890"/>
      <c r="O92" s="890"/>
      <c r="P92" s="890"/>
      <c r="Q92" s="890"/>
      <c r="R92" s="890"/>
      <c r="S92" s="890"/>
      <c r="T92" s="890"/>
      <c r="U92" s="890"/>
      <c r="V92" s="890"/>
      <c r="W92" s="890"/>
      <c r="X92" s="890"/>
      <c r="Y92" s="890"/>
      <c r="Z92" s="890"/>
      <c r="AA92" s="890"/>
      <c r="AB92" s="890"/>
      <c r="AC92" s="890"/>
      <c r="AD92" s="890"/>
      <c r="AE92" s="890"/>
      <c r="AF92" s="890"/>
      <c r="AG92" s="890"/>
      <c r="AH92" s="890"/>
      <c r="AI92" s="890"/>
      <c r="AJ92" s="890"/>
      <c r="AK92" s="890"/>
      <c r="AL92" s="890"/>
      <c r="AM92" s="890"/>
      <c r="AN92" s="890"/>
      <c r="AO92" s="890"/>
      <c r="AP92" s="890"/>
      <c r="AQ92" s="890"/>
      <c r="AR92" s="890"/>
      <c r="AS92" s="890"/>
      <c r="AT92" s="890"/>
      <c r="AU92" s="890"/>
      <c r="AV92" s="890"/>
      <c r="AW92" s="890"/>
      <c r="AX92" s="890"/>
      <c r="AY92" s="890"/>
      <c r="AZ92" s="890"/>
      <c r="BA92" s="890"/>
      <c r="BB92" s="890"/>
      <c r="BC92" s="890"/>
      <c r="BD92" s="890"/>
      <c r="BE92" s="890"/>
      <c r="BF92" s="890"/>
      <c r="BG92" s="890"/>
      <c r="BH92" s="890"/>
      <c r="BI92" s="890"/>
      <c r="BJ92" s="890"/>
      <c r="BK92" s="890"/>
      <c r="BL92" s="890"/>
      <c r="BM92" s="890"/>
      <c r="BN92" s="890"/>
      <c r="BO92" s="890"/>
      <c r="BP92" s="890"/>
      <c r="BQ92" s="890"/>
      <c r="BR92" s="890"/>
      <c r="BS92" s="890"/>
      <c r="BT92" s="890"/>
      <c r="BU92" s="890"/>
      <c r="BV92" s="890"/>
      <c r="BW92" s="890"/>
      <c r="BX92" s="890"/>
      <c r="BY92" s="890"/>
      <c r="BZ92" s="890"/>
      <c r="CA92" s="890"/>
      <c r="CB92" s="890"/>
      <c r="CC92" s="890"/>
      <c r="CD92" s="890"/>
      <c r="CE92" s="890"/>
      <c r="CF92" s="890"/>
      <c r="CG92" s="890"/>
      <c r="CH92" s="890"/>
    </row>
    <row r="93" spans="1:86" ht="21">
      <c r="A93" s="111"/>
      <c r="B93" s="890" t="s">
        <v>106</v>
      </c>
      <c r="C93" s="890"/>
      <c r="D93" s="890"/>
      <c r="E93" s="890"/>
      <c r="F93" s="890"/>
      <c r="G93" s="890"/>
      <c r="H93" s="890"/>
      <c r="I93" s="890"/>
      <c r="J93" s="890"/>
      <c r="K93" s="890"/>
      <c r="L93" s="890"/>
      <c r="M93" s="890"/>
      <c r="N93" s="890" t="s">
        <v>106</v>
      </c>
      <c r="O93" s="890"/>
      <c r="P93" s="890"/>
      <c r="Q93" s="890"/>
      <c r="R93" s="890"/>
      <c r="S93" s="890"/>
      <c r="T93" s="890"/>
      <c r="U93" s="890"/>
      <c r="V93" s="890"/>
      <c r="W93" s="890"/>
      <c r="X93" s="890"/>
      <c r="Y93" s="890"/>
      <c r="Z93" s="890" t="s">
        <v>106</v>
      </c>
      <c r="AA93" s="890"/>
      <c r="AB93" s="890"/>
      <c r="AC93" s="890"/>
      <c r="AD93" s="890"/>
      <c r="AE93" s="890"/>
      <c r="AF93" s="890"/>
      <c r="AG93" s="890"/>
      <c r="AH93" s="890"/>
      <c r="AI93" s="890"/>
      <c r="AJ93" s="890"/>
      <c r="AK93" s="890"/>
      <c r="AL93" s="890" t="s">
        <v>106</v>
      </c>
      <c r="AM93" s="890"/>
      <c r="AN93" s="890"/>
      <c r="AO93" s="890"/>
      <c r="AP93" s="890"/>
      <c r="AQ93" s="890"/>
      <c r="AR93" s="890"/>
      <c r="AS93" s="890"/>
      <c r="AT93" s="890"/>
      <c r="AU93" s="890"/>
      <c r="AV93" s="890"/>
      <c r="AW93" s="890"/>
      <c r="AX93" s="890" t="s">
        <v>106</v>
      </c>
      <c r="AY93" s="890"/>
      <c r="AZ93" s="890"/>
      <c r="BA93" s="890"/>
      <c r="BB93" s="890"/>
      <c r="BC93" s="890"/>
      <c r="BD93" s="890"/>
      <c r="BE93" s="890"/>
      <c r="BF93" s="890"/>
      <c r="BG93" s="890"/>
      <c r="BH93" s="890"/>
      <c r="BI93" s="890"/>
      <c r="BJ93" s="890" t="s">
        <v>106</v>
      </c>
      <c r="BK93" s="890"/>
      <c r="BL93" s="890"/>
      <c r="BM93" s="890"/>
      <c r="BN93" s="890"/>
      <c r="BO93" s="890"/>
      <c r="BP93" s="890"/>
      <c r="BQ93" s="890"/>
      <c r="BR93" s="890"/>
      <c r="BS93" s="890"/>
      <c r="BT93" s="890"/>
      <c r="BU93" s="890"/>
      <c r="BV93" s="890" t="s">
        <v>106</v>
      </c>
      <c r="BW93" s="890"/>
      <c r="BX93" s="890"/>
      <c r="BY93" s="890"/>
      <c r="BZ93" s="890"/>
      <c r="CA93" s="890"/>
      <c r="CB93" s="890"/>
      <c r="CC93" s="890"/>
      <c r="CD93" s="890"/>
      <c r="CE93" s="890"/>
      <c r="CF93" s="890"/>
      <c r="CG93" s="890"/>
      <c r="CH93" s="890"/>
    </row>
    <row r="94" spans="1:86" ht="30" customHeight="1">
      <c r="B94" s="891">
        <v>10500000</v>
      </c>
      <c r="C94" s="890"/>
      <c r="D94" s="890"/>
      <c r="E94" s="890"/>
      <c r="F94" s="890"/>
      <c r="G94" s="895"/>
      <c r="H94" s="890"/>
      <c r="I94" s="890"/>
      <c r="J94" s="890"/>
      <c r="K94" s="890"/>
      <c r="L94" s="890"/>
      <c r="M94" s="890"/>
      <c r="N94" s="892">
        <v>10867500</v>
      </c>
      <c r="O94" s="890"/>
      <c r="P94" s="890"/>
      <c r="Q94" s="890"/>
      <c r="R94" s="890"/>
      <c r="S94" s="890"/>
      <c r="T94" s="890"/>
      <c r="U94" s="890"/>
      <c r="V94" s="890"/>
      <c r="W94" s="890"/>
      <c r="X94" s="890"/>
      <c r="Y94" s="890"/>
      <c r="Z94" s="892">
        <v>11247862.5</v>
      </c>
      <c r="AA94" s="890"/>
      <c r="AB94" s="890"/>
      <c r="AC94" s="890"/>
      <c r="AD94" s="890"/>
      <c r="AE94" s="890"/>
      <c r="AF94" s="890"/>
      <c r="AG94" s="890"/>
      <c r="AH94" s="890"/>
      <c r="AI94" s="890"/>
      <c r="AJ94" s="890"/>
      <c r="AK94" s="890"/>
      <c r="AL94" s="892">
        <v>11641537.6875</v>
      </c>
      <c r="AM94" s="890"/>
      <c r="AN94" s="890"/>
      <c r="AO94" s="890"/>
      <c r="AP94" s="890"/>
      <c r="AQ94" s="890"/>
      <c r="AR94" s="890"/>
      <c r="AS94" s="890"/>
      <c r="AT94" s="890"/>
      <c r="AU94" s="890"/>
      <c r="AV94" s="890"/>
      <c r="AW94" s="890"/>
      <c r="AX94" s="892">
        <v>12048991.506562499</v>
      </c>
      <c r="AY94" s="890"/>
      <c r="AZ94" s="890"/>
      <c r="BA94" s="890"/>
      <c r="BB94" s="890"/>
      <c r="BC94" s="890"/>
      <c r="BD94" s="890"/>
      <c r="BE94" s="890"/>
      <c r="BF94" s="890"/>
      <c r="BG94" s="890"/>
      <c r="BH94" s="890"/>
      <c r="BI94" s="890"/>
      <c r="BJ94" s="892">
        <v>12470706.209292186</v>
      </c>
      <c r="BK94" s="890"/>
      <c r="BL94" s="890"/>
      <c r="BM94" s="890"/>
      <c r="BN94" s="890"/>
      <c r="BO94" s="890"/>
      <c r="BP94" s="890"/>
      <c r="BQ94" s="890"/>
      <c r="BR94" s="890"/>
      <c r="BS94" s="890"/>
      <c r="BT94" s="890"/>
      <c r="BU94" s="890"/>
      <c r="BV94" s="892">
        <v>12907180.926617412</v>
      </c>
      <c r="BW94" s="890"/>
      <c r="BX94" s="890"/>
      <c r="BY94" s="890"/>
      <c r="BZ94" s="890"/>
      <c r="CA94" s="890"/>
      <c r="CB94" s="890"/>
      <c r="CC94" s="890"/>
      <c r="CD94" s="890"/>
      <c r="CE94" s="890"/>
      <c r="CF94" s="890"/>
      <c r="CG94" s="890"/>
      <c r="CH94" s="890"/>
    </row>
    <row r="95" spans="1:86" ht="21">
      <c r="B95" s="893">
        <v>4.4368738931597138E-3</v>
      </c>
      <c r="C95" s="893">
        <v>8.4551702205976527E-3</v>
      </c>
      <c r="D95" s="893">
        <v>2.5032255415779865E-2</v>
      </c>
      <c r="E95" s="893">
        <v>0.4034104056959717</v>
      </c>
      <c r="F95" s="893">
        <v>7.0505521071746569E-2</v>
      </c>
      <c r="G95" s="893">
        <v>4.7484754371286131E-3</v>
      </c>
      <c r="H95" s="893">
        <v>3.5252948637924343E-3</v>
      </c>
      <c r="I95" s="893">
        <v>5.1637228751385735E-3</v>
      </c>
      <c r="J95" s="893">
        <v>1.190329039119911E-2</v>
      </c>
      <c r="K95" s="893">
        <v>0.38916547482750513</v>
      </c>
      <c r="L95" s="893">
        <v>6.8421940300933487E-2</v>
      </c>
      <c r="M95" s="893">
        <v>5.2315750070472331E-3</v>
      </c>
      <c r="N95" s="893">
        <v>4.4368738931597138E-3</v>
      </c>
      <c r="O95" s="893">
        <v>8.4551702205976527E-3</v>
      </c>
      <c r="P95" s="893">
        <v>2.5032255415779865E-2</v>
      </c>
      <c r="Q95" s="893">
        <v>0.4034104056959717</v>
      </c>
      <c r="R95" s="893">
        <v>7.0505521071746569E-2</v>
      </c>
      <c r="S95" s="893">
        <v>4.7484754371286131E-3</v>
      </c>
      <c r="T95" s="893">
        <v>3.5252948637924343E-3</v>
      </c>
      <c r="U95" s="893">
        <v>5.1637228751385735E-3</v>
      </c>
      <c r="V95" s="893">
        <v>1.190329039119911E-2</v>
      </c>
      <c r="W95" s="893">
        <v>0.38916547482750513</v>
      </c>
      <c r="X95" s="893">
        <v>6.8421940300933487E-2</v>
      </c>
      <c r="Y95" s="893">
        <v>5.2315750070472331E-3</v>
      </c>
      <c r="Z95" s="893">
        <v>4.4368738931597138E-3</v>
      </c>
      <c r="AA95" s="893">
        <v>8.4551702205976527E-3</v>
      </c>
      <c r="AB95" s="893">
        <v>2.5032255415779865E-2</v>
      </c>
      <c r="AC95" s="893">
        <v>0.4034104056959717</v>
      </c>
      <c r="AD95" s="893">
        <v>7.0505521071746569E-2</v>
      </c>
      <c r="AE95" s="893">
        <v>4.7484754371286131E-3</v>
      </c>
      <c r="AF95" s="893">
        <v>3.5252948637924343E-3</v>
      </c>
      <c r="AG95" s="893">
        <v>5.1637228751385735E-3</v>
      </c>
      <c r="AH95" s="893">
        <v>1.190329039119911E-2</v>
      </c>
      <c r="AI95" s="893">
        <v>0.38916547482750513</v>
      </c>
      <c r="AJ95" s="893">
        <v>6.8421940300933487E-2</v>
      </c>
      <c r="AK95" s="893">
        <v>5.2315750070472331E-3</v>
      </c>
      <c r="AL95" s="893">
        <v>4.4368738931597138E-3</v>
      </c>
      <c r="AM95" s="893">
        <v>8.4551702205976527E-3</v>
      </c>
      <c r="AN95" s="893">
        <v>2.5032255415779865E-2</v>
      </c>
      <c r="AO95" s="893">
        <v>0.4034104056959717</v>
      </c>
      <c r="AP95" s="893">
        <v>7.0505521071746569E-2</v>
      </c>
      <c r="AQ95" s="893">
        <v>4.7484754371286131E-3</v>
      </c>
      <c r="AR95" s="893">
        <v>3.5252948637924343E-3</v>
      </c>
      <c r="AS95" s="893">
        <v>5.1637228751385735E-3</v>
      </c>
      <c r="AT95" s="893">
        <v>1.190329039119911E-2</v>
      </c>
      <c r="AU95" s="893">
        <v>0.38916547482750513</v>
      </c>
      <c r="AV95" s="893">
        <v>6.8421940300933487E-2</v>
      </c>
      <c r="AW95" s="893">
        <v>5.2315750070472331E-3</v>
      </c>
      <c r="AX95" s="893">
        <v>4.4368738931597138E-3</v>
      </c>
      <c r="AY95" s="893">
        <v>8.4551702205976527E-3</v>
      </c>
      <c r="AZ95" s="893">
        <v>2.5032255415779865E-2</v>
      </c>
      <c r="BA95" s="893">
        <v>0.4034104056959717</v>
      </c>
      <c r="BB95" s="893">
        <v>7.0505521071746569E-2</v>
      </c>
      <c r="BC95" s="893">
        <v>4.7484754371286131E-3</v>
      </c>
      <c r="BD95" s="893">
        <v>3.5252948637924343E-3</v>
      </c>
      <c r="BE95" s="893">
        <v>5.1637228751385735E-3</v>
      </c>
      <c r="BF95" s="893">
        <v>1.190329039119911E-2</v>
      </c>
      <c r="BG95" s="893">
        <v>0.38916547482750513</v>
      </c>
      <c r="BH95" s="893">
        <v>6.8421940300933487E-2</v>
      </c>
      <c r="BI95" s="893">
        <v>5.2315750070472331E-3</v>
      </c>
      <c r="BJ95" s="893">
        <v>4.4368738931597138E-3</v>
      </c>
      <c r="BK95" s="893">
        <v>8.4551702205976527E-3</v>
      </c>
      <c r="BL95" s="893">
        <v>2.5032255415779865E-2</v>
      </c>
      <c r="BM95" s="893">
        <v>0.4034104056959717</v>
      </c>
      <c r="BN95" s="893">
        <v>7.0505521071746569E-2</v>
      </c>
      <c r="BO95" s="893">
        <v>4.7484754371286131E-3</v>
      </c>
      <c r="BP95" s="893">
        <v>3.5252948637924343E-3</v>
      </c>
      <c r="BQ95" s="893">
        <v>5.1637228751385735E-3</v>
      </c>
      <c r="BR95" s="893">
        <v>1.190329039119911E-2</v>
      </c>
      <c r="BS95" s="893">
        <v>0.38916547482750513</v>
      </c>
      <c r="BT95" s="893">
        <v>6.8421940300933487E-2</v>
      </c>
      <c r="BU95" s="893">
        <v>5.2315750070472331E-3</v>
      </c>
      <c r="BV95" s="893">
        <v>4.4368738931597138E-3</v>
      </c>
      <c r="BW95" s="893">
        <v>8.4551702205976527E-3</v>
      </c>
      <c r="BX95" s="893">
        <v>2.5032255415779865E-2</v>
      </c>
      <c r="BY95" s="893">
        <v>0.4034104056959717</v>
      </c>
      <c r="BZ95" s="893">
        <v>7.0505521071746569E-2</v>
      </c>
      <c r="CA95" s="893">
        <v>4.7484754371286131E-3</v>
      </c>
      <c r="CB95" s="893">
        <v>3.5252948637924343E-3</v>
      </c>
      <c r="CC95" s="893">
        <v>5.1637228751385735E-3</v>
      </c>
      <c r="CD95" s="893">
        <v>1.190329039119911E-2</v>
      </c>
      <c r="CE95" s="893">
        <v>0.38916547482750513</v>
      </c>
      <c r="CF95" s="893">
        <v>6.8421940300933487E-2</v>
      </c>
      <c r="CG95" s="893">
        <v>5.2315750070472331E-3</v>
      </c>
      <c r="CH95" s="893">
        <v>5.2315750070472331E-3</v>
      </c>
    </row>
    <row r="96" spans="1:86" ht="21">
      <c r="A96" s="113" t="s">
        <v>113</v>
      </c>
      <c r="B96" s="892">
        <v>46587.175878176997</v>
      </c>
      <c r="C96" s="892">
        <v>88779.287316275353</v>
      </c>
      <c r="D96" s="892">
        <v>262838.68186568859</v>
      </c>
      <c r="E96" s="892">
        <v>4235809.2598077031</v>
      </c>
      <c r="F96" s="892">
        <v>740307.97125333897</v>
      </c>
      <c r="G96" s="892">
        <v>49858.992089850435</v>
      </c>
      <c r="H96" s="892">
        <v>37015.59606982056</v>
      </c>
      <c r="I96" s="892">
        <v>54219.090188955022</v>
      </c>
      <c r="J96" s="892">
        <v>124984.54910759066</v>
      </c>
      <c r="K96" s="892">
        <v>4086237.4856888037</v>
      </c>
      <c r="L96" s="892">
        <v>718430.37315980159</v>
      </c>
      <c r="M96" s="892">
        <v>54931.537573995949</v>
      </c>
      <c r="N96" s="892">
        <v>48217.727033913186</v>
      </c>
      <c r="O96" s="892">
        <v>91886.562372344997</v>
      </c>
      <c r="P96" s="892">
        <v>272038.03573098767</v>
      </c>
      <c r="Q96" s="892">
        <v>4384062.5839009723</v>
      </c>
      <c r="R96" s="892">
        <v>766218.75024720584</v>
      </c>
      <c r="S96" s="892">
        <v>51604.056812995201</v>
      </c>
      <c r="T96" s="892">
        <v>38311.141932264276</v>
      </c>
      <c r="U96" s="892">
        <v>56116.758345568451</v>
      </c>
      <c r="V96" s="892">
        <v>129359.00832635633</v>
      </c>
      <c r="W96" s="892">
        <v>4229255.7976879124</v>
      </c>
      <c r="X96" s="892">
        <v>743575.43622039468</v>
      </c>
      <c r="Y96" s="892">
        <v>56854.141389085802</v>
      </c>
      <c r="Z96" s="892">
        <v>49905.34748010015</v>
      </c>
      <c r="AA96" s="892">
        <v>95102.59205537707</v>
      </c>
      <c r="AB96" s="892">
        <v>281559.36698157224</v>
      </c>
      <c r="AC96" s="892">
        <v>4537504.7743375069</v>
      </c>
      <c r="AD96" s="892">
        <v>793036.40650585806</v>
      </c>
      <c r="AE96" s="892">
        <v>53410.198801450031</v>
      </c>
      <c r="AF96" s="892">
        <v>39652.031899893533</v>
      </c>
      <c r="AG96" s="892">
        <v>58080.844887663341</v>
      </c>
      <c r="AH96" s="892">
        <v>133886.57361777881</v>
      </c>
      <c r="AI96" s="892">
        <v>4377279.7506069886</v>
      </c>
      <c r="AJ96" s="892">
        <v>769600.57648810849</v>
      </c>
      <c r="AK96" s="892">
        <v>58844.036337703808</v>
      </c>
      <c r="AL96" s="892">
        <v>51652.034641903658</v>
      </c>
      <c r="AM96" s="892">
        <v>98431.182777315262</v>
      </c>
      <c r="AN96" s="892">
        <v>291413.94482592726</v>
      </c>
      <c r="AO96" s="892">
        <v>4696317.4414393194</v>
      </c>
      <c r="AP96" s="892">
        <v>820792.68073356303</v>
      </c>
      <c r="AQ96" s="892">
        <v>55279.555759500785</v>
      </c>
      <c r="AR96" s="892">
        <v>41039.853016389803</v>
      </c>
      <c r="AS96" s="892">
        <v>60113.674458731562</v>
      </c>
      <c r="AT96" s="892">
        <v>138572.60369440107</v>
      </c>
      <c r="AU96" s="892">
        <v>4530484.5418782337</v>
      </c>
      <c r="AV96" s="892">
        <v>796536.59666519228</v>
      </c>
      <c r="AW96" s="892">
        <v>60903.57760952344</v>
      </c>
      <c r="AX96" s="892">
        <v>53459.855854370282</v>
      </c>
      <c r="AY96" s="892">
        <v>101876.27417452128</v>
      </c>
      <c r="AZ96" s="892">
        <v>301613.43289483472</v>
      </c>
      <c r="BA96" s="892">
        <v>4860688.5518896952</v>
      </c>
      <c r="BB96" s="892">
        <v>849520.42455923778</v>
      </c>
      <c r="BC96" s="892">
        <v>57214.340211083312</v>
      </c>
      <c r="BD96" s="892">
        <v>42476.247871963446</v>
      </c>
      <c r="BE96" s="892">
        <v>62217.653064787162</v>
      </c>
      <c r="BF96" s="892">
        <v>143422.64482370508</v>
      </c>
      <c r="BG96" s="892">
        <v>4689051.500843971</v>
      </c>
      <c r="BH96" s="892">
        <v>824415.377548474</v>
      </c>
      <c r="BI96" s="892">
        <v>63035.202825856759</v>
      </c>
      <c r="BJ96" s="892">
        <v>55330.950809273236</v>
      </c>
      <c r="BK96" s="892">
        <v>105441.94377062953</v>
      </c>
      <c r="BL96" s="892">
        <v>312169.90304615395</v>
      </c>
      <c r="BM96" s="892">
        <v>5030812.651205834</v>
      </c>
      <c r="BN96" s="892">
        <v>879253.63941881107</v>
      </c>
      <c r="BO96" s="892">
        <v>59216.842118471228</v>
      </c>
      <c r="BP96" s="892">
        <v>43962.916547482164</v>
      </c>
      <c r="BQ96" s="892">
        <v>64395.270922054711</v>
      </c>
      <c r="BR96" s="892">
        <v>148442.43739253475</v>
      </c>
      <c r="BS96" s="892">
        <v>4853168.30337351</v>
      </c>
      <c r="BT96" s="892">
        <v>853269.91576267057</v>
      </c>
      <c r="BU96" s="892">
        <v>65241.434924761743</v>
      </c>
      <c r="BV96" s="892">
        <v>57267.5340875978</v>
      </c>
      <c r="BW96" s="892">
        <v>109132.41180260156</v>
      </c>
      <c r="BX96" s="892">
        <v>323095.84965276928</v>
      </c>
      <c r="BY96" s="892">
        <v>5206891.0939980382</v>
      </c>
      <c r="BZ96" s="892">
        <v>910027.51679846935</v>
      </c>
      <c r="CA96" s="892">
        <v>61289.431592617715</v>
      </c>
      <c r="CB96" s="892">
        <v>45501.618626644035</v>
      </c>
      <c r="CC96" s="892">
        <v>66649.105404326619</v>
      </c>
      <c r="CD96" s="892">
        <v>153637.92270127346</v>
      </c>
      <c r="CE96" s="892">
        <v>5023029.1939915828</v>
      </c>
      <c r="CF96" s="892">
        <v>883134.36281436391</v>
      </c>
      <c r="CG96" s="892">
        <v>67524.8851471284</v>
      </c>
      <c r="CH96" s="892">
        <v>67524.8851471284</v>
      </c>
    </row>
    <row r="97" spans="1:86" ht="23.25">
      <c r="A97" s="113" t="s">
        <v>114</v>
      </c>
      <c r="B97" s="894">
        <v>46587.175878176997</v>
      </c>
      <c r="C97" s="894">
        <v>135366.46319445234</v>
      </c>
      <c r="D97" s="894">
        <v>398205.14506014093</v>
      </c>
      <c r="E97" s="894">
        <v>4634014.4048678437</v>
      </c>
      <c r="F97" s="894">
        <v>5374322.3761211829</v>
      </c>
      <c r="G97" s="894">
        <v>5424181.3682110338</v>
      </c>
      <c r="H97" s="894">
        <v>5461196.964280854</v>
      </c>
      <c r="I97" s="894">
        <v>5515416.0544698089</v>
      </c>
      <c r="J97" s="894">
        <v>5640400.6035773996</v>
      </c>
      <c r="K97" s="894">
        <v>9726638.0892662033</v>
      </c>
      <c r="L97" s="894">
        <v>10445068.462426005</v>
      </c>
      <c r="M97" s="942">
        <v>10500000</v>
      </c>
      <c r="N97" s="894">
        <v>48217.727033913186</v>
      </c>
      <c r="O97" s="894">
        <v>140104.28940625818</v>
      </c>
      <c r="P97" s="894">
        <v>412142.32513724582</v>
      </c>
      <c r="Q97" s="894">
        <v>4796204.9090382177</v>
      </c>
      <c r="R97" s="894">
        <v>5562423.6592854233</v>
      </c>
      <c r="S97" s="894">
        <v>5614027.7160984185</v>
      </c>
      <c r="T97" s="894">
        <v>5652338.8580306824</v>
      </c>
      <c r="U97" s="894">
        <v>5708455.616376251</v>
      </c>
      <c r="V97" s="894">
        <v>5837814.6247026073</v>
      </c>
      <c r="W97" s="894">
        <v>10067070.422390521</v>
      </c>
      <c r="X97" s="894">
        <v>10810645.858610915</v>
      </c>
      <c r="Y97" s="942">
        <v>10867500</v>
      </c>
      <c r="Z97" s="894">
        <v>49905.34748010015</v>
      </c>
      <c r="AA97" s="894">
        <v>145007.93953547723</v>
      </c>
      <c r="AB97" s="894">
        <v>426567.30651704944</v>
      </c>
      <c r="AC97" s="894">
        <v>4964072.0808545565</v>
      </c>
      <c r="AD97" s="894">
        <v>5757108.4873604141</v>
      </c>
      <c r="AE97" s="894">
        <v>5810518.6861618645</v>
      </c>
      <c r="AF97" s="894">
        <v>5850170.7180617582</v>
      </c>
      <c r="AG97" s="894">
        <v>5908251.5629494218</v>
      </c>
      <c r="AH97" s="894">
        <v>6042138.1365672005</v>
      </c>
      <c r="AI97" s="894">
        <v>10419417.887174189</v>
      </c>
      <c r="AJ97" s="894">
        <v>11189018.463662298</v>
      </c>
      <c r="AK97" s="942">
        <v>11247862.500000002</v>
      </c>
      <c r="AL97" s="894">
        <v>51652.034641903658</v>
      </c>
      <c r="AM97" s="894">
        <v>150083.21741921891</v>
      </c>
      <c r="AN97" s="894">
        <v>441497.16224514617</v>
      </c>
      <c r="AO97" s="894">
        <v>5137814.6036844654</v>
      </c>
      <c r="AP97" s="894">
        <v>5958607.2844180288</v>
      </c>
      <c r="AQ97" s="894">
        <v>6013886.8401775295</v>
      </c>
      <c r="AR97" s="894">
        <v>6054926.693193919</v>
      </c>
      <c r="AS97" s="894">
        <v>6115040.3676526509</v>
      </c>
      <c r="AT97" s="894">
        <v>6253612.9713470517</v>
      </c>
      <c r="AU97" s="894">
        <v>10784097.513225285</v>
      </c>
      <c r="AV97" s="894">
        <v>11580634.109890478</v>
      </c>
      <c r="AW97" s="942">
        <v>11641537.687500002</v>
      </c>
      <c r="AX97" s="894">
        <v>53459.855854370282</v>
      </c>
      <c r="AY97" s="894">
        <v>155336.13002889155</v>
      </c>
      <c r="AZ97" s="894">
        <v>456949.56292372628</v>
      </c>
      <c r="BA97" s="894">
        <v>5317638.1148134219</v>
      </c>
      <c r="BB97" s="894">
        <v>6167158.5393726593</v>
      </c>
      <c r="BC97" s="894">
        <v>6224372.8795837425</v>
      </c>
      <c r="BD97" s="894">
        <v>6266849.1274557058</v>
      </c>
      <c r="BE97" s="894">
        <v>6329066.7805204932</v>
      </c>
      <c r="BF97" s="894">
        <v>6472489.425344198</v>
      </c>
      <c r="BG97" s="894">
        <v>11161540.926188169</v>
      </c>
      <c r="BH97" s="894">
        <v>11985956.303736644</v>
      </c>
      <c r="BI97" s="942">
        <v>12048991.506562501</v>
      </c>
      <c r="BJ97" s="894">
        <v>55330.950809273236</v>
      </c>
      <c r="BK97" s="894">
        <v>160772.89457990276</v>
      </c>
      <c r="BL97" s="894">
        <v>472942.79762605671</v>
      </c>
      <c r="BM97" s="894">
        <v>5503755.4488318907</v>
      </c>
      <c r="BN97" s="894">
        <v>6383009.0882507022</v>
      </c>
      <c r="BO97" s="894">
        <v>6442225.9303691732</v>
      </c>
      <c r="BP97" s="894">
        <v>6486188.8469166551</v>
      </c>
      <c r="BQ97" s="894">
        <v>6550584.1178387096</v>
      </c>
      <c r="BR97" s="894">
        <v>6699026.5552312443</v>
      </c>
      <c r="BS97" s="894">
        <v>11552194.858604755</v>
      </c>
      <c r="BT97" s="894">
        <v>12405464.774367426</v>
      </c>
      <c r="BU97" s="942">
        <v>12470706.209292186</v>
      </c>
      <c r="BV97" s="894">
        <v>57267.5340875978</v>
      </c>
      <c r="BW97" s="894">
        <v>166399.94589019936</v>
      </c>
      <c r="BX97" s="894">
        <v>489495.79554296867</v>
      </c>
      <c r="BY97" s="894">
        <v>5696386.8895410066</v>
      </c>
      <c r="BZ97" s="894">
        <v>6606414.4063394759</v>
      </c>
      <c r="CA97" s="894">
        <v>6667703.837932094</v>
      </c>
      <c r="CB97" s="894">
        <v>6713205.4565587379</v>
      </c>
      <c r="CC97" s="894">
        <v>6779854.5619630646</v>
      </c>
      <c r="CD97" s="894">
        <v>6933492.4846643377</v>
      </c>
      <c r="CE97" s="894">
        <v>11956521.678655921</v>
      </c>
      <c r="CF97" s="894">
        <v>12839656.041470284</v>
      </c>
      <c r="CG97" s="942">
        <v>12907180.926617412</v>
      </c>
      <c r="CH97" s="894">
        <v>12974705.81176454</v>
      </c>
    </row>
    <row r="98" spans="1:86" ht="13.5" customHeight="1">
      <c r="A98" s="111"/>
      <c r="B98" s="890"/>
      <c r="C98" s="890"/>
      <c r="D98" s="890"/>
      <c r="E98" s="890"/>
      <c r="F98" s="890"/>
      <c r="G98" s="890"/>
      <c r="H98" s="890"/>
      <c r="I98" s="890"/>
      <c r="J98" s="890"/>
      <c r="K98" s="890"/>
      <c r="L98" s="890"/>
      <c r="M98" s="890"/>
      <c r="N98" s="890"/>
      <c r="O98" s="890"/>
      <c r="P98" s="890"/>
      <c r="Q98" s="890"/>
      <c r="R98" s="890"/>
      <c r="S98" s="890"/>
      <c r="T98" s="890"/>
      <c r="U98" s="890"/>
      <c r="V98" s="890"/>
      <c r="W98" s="890"/>
      <c r="X98" s="890"/>
      <c r="Y98" s="890"/>
      <c r="Z98" s="890"/>
      <c r="AA98" s="890"/>
      <c r="AB98" s="890"/>
      <c r="AC98" s="890"/>
      <c r="AD98" s="890"/>
      <c r="AE98" s="890"/>
      <c r="AF98" s="890"/>
      <c r="AG98" s="890"/>
      <c r="AH98" s="890"/>
      <c r="AI98" s="890"/>
      <c r="AJ98" s="890"/>
      <c r="AK98" s="890"/>
      <c r="AL98" s="890"/>
      <c r="AM98" s="890"/>
      <c r="AN98" s="890"/>
      <c r="AO98" s="890"/>
      <c r="AP98" s="890"/>
      <c r="AQ98" s="890"/>
      <c r="AR98" s="890"/>
      <c r="AS98" s="890"/>
      <c r="AT98" s="890"/>
      <c r="AU98" s="890"/>
      <c r="AV98" s="890"/>
      <c r="AW98" s="890"/>
      <c r="AX98" s="890"/>
      <c r="AY98" s="890"/>
      <c r="AZ98" s="890"/>
      <c r="BA98" s="890"/>
      <c r="BB98" s="890"/>
      <c r="BC98" s="890"/>
      <c r="BD98" s="890"/>
      <c r="BE98" s="890"/>
      <c r="BF98" s="890"/>
      <c r="BG98" s="890"/>
      <c r="BH98" s="890"/>
      <c r="BI98" s="890"/>
      <c r="BJ98" s="890"/>
      <c r="BK98" s="890"/>
      <c r="BL98" s="890"/>
      <c r="BM98" s="890"/>
      <c r="BN98" s="890"/>
      <c r="BO98" s="890"/>
      <c r="BP98" s="890"/>
      <c r="BQ98" s="890"/>
      <c r="BR98" s="890"/>
      <c r="BS98" s="890"/>
      <c r="BT98" s="890"/>
      <c r="BU98" s="890"/>
      <c r="BV98" s="890"/>
      <c r="BW98" s="890"/>
      <c r="BX98" s="890"/>
      <c r="BY98" s="890"/>
      <c r="BZ98" s="890"/>
      <c r="CA98" s="890"/>
      <c r="CB98" s="890"/>
      <c r="CC98" s="890"/>
      <c r="CD98" s="890"/>
      <c r="CE98" s="890"/>
      <c r="CF98" s="890"/>
      <c r="CG98" s="890"/>
      <c r="CH98" s="890"/>
    </row>
    <row r="99" spans="1:86" ht="21">
      <c r="A99" s="111"/>
      <c r="B99" s="890" t="s">
        <v>799</v>
      </c>
      <c r="C99" s="890"/>
      <c r="D99" s="890"/>
      <c r="E99" s="890"/>
      <c r="F99" s="890"/>
      <c r="G99" s="890"/>
      <c r="H99" s="890"/>
      <c r="I99" s="890"/>
      <c r="J99" s="890"/>
      <c r="K99" s="890"/>
      <c r="L99" s="890"/>
      <c r="M99" s="890"/>
      <c r="N99" s="890" t="s">
        <v>799</v>
      </c>
      <c r="O99" s="890"/>
      <c r="P99" s="890"/>
      <c r="Q99" s="890"/>
      <c r="R99" s="890"/>
      <c r="S99" s="890"/>
      <c r="T99" s="890"/>
      <c r="U99" s="890"/>
      <c r="V99" s="890"/>
      <c r="W99" s="890"/>
      <c r="X99" s="890"/>
      <c r="Y99" s="890"/>
      <c r="Z99" s="890" t="s">
        <v>799</v>
      </c>
      <c r="AA99" s="890"/>
      <c r="AB99" s="890"/>
      <c r="AC99" s="890"/>
      <c r="AD99" s="890"/>
      <c r="AE99" s="890"/>
      <c r="AF99" s="890"/>
      <c r="AG99" s="890"/>
      <c r="AH99" s="890"/>
      <c r="AI99" s="890"/>
      <c r="AJ99" s="890"/>
      <c r="AK99" s="890"/>
      <c r="AL99" s="890" t="s">
        <v>799</v>
      </c>
      <c r="AM99" s="890"/>
      <c r="AN99" s="890"/>
      <c r="AO99" s="890"/>
      <c r="AP99" s="890"/>
      <c r="AQ99" s="890"/>
      <c r="AR99" s="890"/>
      <c r="AS99" s="890"/>
      <c r="AT99" s="890"/>
      <c r="AU99" s="890"/>
      <c r="AV99" s="890"/>
      <c r="AW99" s="890"/>
      <c r="AX99" s="890" t="s">
        <v>799</v>
      </c>
      <c r="AY99" s="890"/>
      <c r="AZ99" s="890"/>
      <c r="BA99" s="890"/>
      <c r="BB99" s="890"/>
      <c r="BC99" s="890"/>
      <c r="BD99" s="890"/>
      <c r="BE99" s="890"/>
      <c r="BF99" s="890"/>
      <c r="BG99" s="890"/>
      <c r="BH99" s="890"/>
      <c r="BI99" s="890"/>
      <c r="BJ99" s="890" t="s">
        <v>799</v>
      </c>
      <c r="BK99" s="890"/>
      <c r="BL99" s="890"/>
      <c r="BM99" s="890"/>
      <c r="BN99" s="890"/>
      <c r="BO99" s="890"/>
      <c r="BP99" s="890"/>
      <c r="BQ99" s="890"/>
      <c r="BR99" s="890"/>
      <c r="BS99" s="890"/>
      <c r="BT99" s="890"/>
      <c r="BU99" s="890"/>
      <c r="BV99" s="890" t="s">
        <v>799</v>
      </c>
      <c r="BW99" s="890"/>
      <c r="BX99" s="890"/>
      <c r="BY99" s="890"/>
      <c r="BZ99" s="890"/>
      <c r="CA99" s="890"/>
      <c r="CB99" s="890"/>
      <c r="CC99" s="890"/>
      <c r="CD99" s="890"/>
      <c r="CE99" s="890"/>
      <c r="CF99" s="890"/>
      <c r="CG99" s="890"/>
      <c r="CH99" s="890"/>
    </row>
    <row r="100" spans="1:86" ht="28.5" customHeight="1">
      <c r="B100" s="891">
        <v>9797799.4763583057</v>
      </c>
      <c r="C100" s="890"/>
      <c r="D100" s="890"/>
      <c r="E100" s="890"/>
      <c r="F100" s="890"/>
      <c r="G100" s="890"/>
      <c r="H100" s="890"/>
      <c r="I100" s="890"/>
      <c r="J100" s="890"/>
      <c r="K100" s="890"/>
      <c r="L100" s="890"/>
      <c r="M100" s="890"/>
      <c r="N100" s="892">
        <v>13758321.695941109</v>
      </c>
      <c r="O100" s="890"/>
      <c r="P100" s="890"/>
      <c r="Q100" s="890"/>
      <c r="R100" s="890"/>
      <c r="S100" s="890"/>
      <c r="T100" s="890"/>
      <c r="U100" s="890"/>
      <c r="V100" s="890"/>
      <c r="W100" s="890"/>
      <c r="X100" s="890"/>
      <c r="Y100" s="890"/>
      <c r="Z100" s="892">
        <v>14174071.792109326</v>
      </c>
      <c r="AA100" s="890"/>
      <c r="AB100" s="890"/>
      <c r="AC100" s="890"/>
      <c r="AD100" s="890"/>
      <c r="AE100" s="890"/>
      <c r="AF100" s="890"/>
      <c r="AG100" s="890"/>
      <c r="AH100" s="890"/>
      <c r="AI100" s="890"/>
      <c r="AJ100" s="890"/>
      <c r="AK100" s="890"/>
      <c r="AL100" s="892">
        <v>14603015.748774983</v>
      </c>
      <c r="AM100" s="890"/>
      <c r="AN100" s="890"/>
      <c r="AO100" s="890"/>
      <c r="AP100" s="890"/>
      <c r="AQ100" s="890"/>
      <c r="AR100" s="890"/>
      <c r="AS100" s="890"/>
      <c r="AT100" s="890"/>
      <c r="AU100" s="890"/>
      <c r="AV100" s="890"/>
      <c r="AW100" s="890"/>
      <c r="AX100" s="892">
        <v>15045588.13688484</v>
      </c>
      <c r="AY100" s="890"/>
      <c r="AZ100" s="890"/>
      <c r="BA100" s="890"/>
      <c r="BB100" s="890"/>
      <c r="BC100" s="890"/>
      <c r="BD100" s="890"/>
      <c r="BE100" s="890"/>
      <c r="BF100" s="890"/>
      <c r="BG100" s="890"/>
      <c r="BH100" s="890"/>
      <c r="BI100" s="890"/>
      <c r="BJ100" s="892">
        <v>15502238.236092238</v>
      </c>
      <c r="BK100" s="890"/>
      <c r="BL100" s="890"/>
      <c r="BM100" s="890"/>
      <c r="BN100" s="890"/>
      <c r="BO100" s="890"/>
      <c r="BP100" s="890"/>
      <c r="BQ100" s="890"/>
      <c r="BR100" s="890"/>
      <c r="BS100" s="890"/>
      <c r="BT100" s="890"/>
      <c r="BU100" s="890"/>
      <c r="BV100" s="892">
        <v>15973430.542540096</v>
      </c>
      <c r="BW100" s="890"/>
      <c r="BX100" s="890"/>
      <c r="BY100" s="890"/>
      <c r="BZ100" s="890"/>
      <c r="CA100" s="890"/>
      <c r="CB100" s="890"/>
      <c r="CC100" s="890"/>
      <c r="CD100" s="890"/>
      <c r="CE100" s="890"/>
      <c r="CF100" s="890"/>
      <c r="CG100" s="890"/>
      <c r="CH100" s="890"/>
    </row>
    <row r="101" spans="1:86" ht="21">
      <c r="B101" s="893">
        <v>8.3333326707736965E-2</v>
      </c>
      <c r="C101" s="893">
        <v>8.3333326707736965E-2</v>
      </c>
      <c r="D101" s="893">
        <v>8.3333326707736965E-2</v>
      </c>
      <c r="E101" s="893">
        <v>8.3333326707736965E-2</v>
      </c>
      <c r="F101" s="893">
        <v>8.3333326707736965E-2</v>
      </c>
      <c r="G101" s="893">
        <v>8.3333326707736965E-2</v>
      </c>
      <c r="H101" s="893">
        <v>8.3333326707736965E-2</v>
      </c>
      <c r="I101" s="893">
        <v>8.3333326707736965E-2</v>
      </c>
      <c r="J101" s="893">
        <v>8.3333326707736965E-2</v>
      </c>
      <c r="K101" s="893">
        <v>8.3333326707736965E-2</v>
      </c>
      <c r="L101" s="893">
        <v>8.3333326707736965E-2</v>
      </c>
      <c r="M101" s="893">
        <v>8.3333326707736965E-2</v>
      </c>
      <c r="N101" s="893">
        <v>8.3333326707736965E-2</v>
      </c>
      <c r="O101" s="893">
        <v>8.3333326707736965E-2</v>
      </c>
      <c r="P101" s="893">
        <v>8.3333326707736965E-2</v>
      </c>
      <c r="Q101" s="893">
        <v>8.3333326707736965E-2</v>
      </c>
      <c r="R101" s="893">
        <v>8.3333326707736965E-2</v>
      </c>
      <c r="S101" s="893">
        <v>8.3333326707736965E-2</v>
      </c>
      <c r="T101" s="893">
        <v>8.3333326707736965E-2</v>
      </c>
      <c r="U101" s="893">
        <v>8.3333326707736965E-2</v>
      </c>
      <c r="V101" s="893">
        <v>8.3333326707736965E-2</v>
      </c>
      <c r="W101" s="893">
        <v>8.3333326707736965E-2</v>
      </c>
      <c r="X101" s="893">
        <v>8.3333326707736965E-2</v>
      </c>
      <c r="Y101" s="893">
        <v>8.3333326707736965E-2</v>
      </c>
      <c r="Z101" s="893">
        <v>8.3333326707736965E-2</v>
      </c>
      <c r="AA101" s="893">
        <v>8.3333326707736965E-2</v>
      </c>
      <c r="AB101" s="893">
        <v>8.3333326707736965E-2</v>
      </c>
      <c r="AC101" s="893">
        <v>8.3333326707736965E-2</v>
      </c>
      <c r="AD101" s="893">
        <v>8.3333326707736965E-2</v>
      </c>
      <c r="AE101" s="893">
        <v>8.3333326707736965E-2</v>
      </c>
      <c r="AF101" s="893">
        <v>8.3333326707736965E-2</v>
      </c>
      <c r="AG101" s="893">
        <v>8.3333326707736965E-2</v>
      </c>
      <c r="AH101" s="893">
        <v>8.3333326707736965E-2</v>
      </c>
      <c r="AI101" s="893">
        <v>8.3333326707736965E-2</v>
      </c>
      <c r="AJ101" s="893">
        <v>8.3333326707736965E-2</v>
      </c>
      <c r="AK101" s="893">
        <v>8.3333326707736965E-2</v>
      </c>
      <c r="AL101" s="893">
        <v>8.3333326707736965E-2</v>
      </c>
      <c r="AM101" s="893">
        <v>8.3333326707736965E-2</v>
      </c>
      <c r="AN101" s="893">
        <v>8.3333326707736965E-2</v>
      </c>
      <c r="AO101" s="893">
        <v>8.3333326707736965E-2</v>
      </c>
      <c r="AP101" s="893">
        <v>8.3333326707736965E-2</v>
      </c>
      <c r="AQ101" s="893">
        <v>8.3333326707736965E-2</v>
      </c>
      <c r="AR101" s="893">
        <v>8.3333326707736965E-2</v>
      </c>
      <c r="AS101" s="893">
        <v>8.3333326707736965E-2</v>
      </c>
      <c r="AT101" s="893">
        <v>8.3333326707736965E-2</v>
      </c>
      <c r="AU101" s="893">
        <v>8.3333326707736965E-2</v>
      </c>
      <c r="AV101" s="893">
        <v>8.3333326707736965E-2</v>
      </c>
      <c r="AW101" s="893">
        <v>8.3333326707736965E-2</v>
      </c>
      <c r="AX101" s="893">
        <v>8.3333326707736965E-2</v>
      </c>
      <c r="AY101" s="893">
        <v>8.3333326707736965E-2</v>
      </c>
      <c r="AZ101" s="893">
        <v>8.3333326707736965E-2</v>
      </c>
      <c r="BA101" s="893">
        <v>8.3333326707736965E-2</v>
      </c>
      <c r="BB101" s="893">
        <v>8.3333326707736965E-2</v>
      </c>
      <c r="BC101" s="893">
        <v>8.3333326707736965E-2</v>
      </c>
      <c r="BD101" s="893">
        <v>8.3333326707736965E-2</v>
      </c>
      <c r="BE101" s="893">
        <v>8.3333326707736965E-2</v>
      </c>
      <c r="BF101" s="893">
        <v>8.3333326707736965E-2</v>
      </c>
      <c r="BG101" s="893">
        <v>8.3333326707736965E-2</v>
      </c>
      <c r="BH101" s="893">
        <v>8.3333326707736965E-2</v>
      </c>
      <c r="BI101" s="893">
        <v>8.3333326707736965E-2</v>
      </c>
      <c r="BJ101" s="893">
        <v>8.3333326707736965E-2</v>
      </c>
      <c r="BK101" s="893">
        <v>8.3333326707736965E-2</v>
      </c>
      <c r="BL101" s="893">
        <v>8.3333326707736965E-2</v>
      </c>
      <c r="BM101" s="893">
        <v>8.3333326707736965E-2</v>
      </c>
      <c r="BN101" s="893">
        <v>8.3333326707736965E-2</v>
      </c>
      <c r="BO101" s="893">
        <v>8.3333326707736965E-2</v>
      </c>
      <c r="BP101" s="893">
        <v>8.3333326707736965E-2</v>
      </c>
      <c r="BQ101" s="893">
        <v>8.3333326707736965E-2</v>
      </c>
      <c r="BR101" s="893">
        <v>8.3333326707736965E-2</v>
      </c>
      <c r="BS101" s="893">
        <v>8.3333326707736965E-2</v>
      </c>
      <c r="BT101" s="893">
        <v>8.3333326707736965E-2</v>
      </c>
      <c r="BU101" s="893">
        <v>8.3333326707736965E-2</v>
      </c>
      <c r="BV101" s="893">
        <v>8.3333326707736965E-2</v>
      </c>
      <c r="BW101" s="893">
        <v>8.3333326707736965E-2</v>
      </c>
      <c r="BX101" s="893">
        <v>8.3333326707736965E-2</v>
      </c>
      <c r="BY101" s="893">
        <v>8.3333326707736965E-2</v>
      </c>
      <c r="BZ101" s="893">
        <v>8.3333326707736965E-2</v>
      </c>
      <c r="CA101" s="893">
        <v>8.3333326707736965E-2</v>
      </c>
      <c r="CB101" s="893">
        <v>8.3333326707736965E-2</v>
      </c>
      <c r="CC101" s="893">
        <v>8.3333326707736965E-2</v>
      </c>
      <c r="CD101" s="893">
        <v>8.3333326707736965E-2</v>
      </c>
      <c r="CE101" s="893">
        <v>8.3333326707736965E-2</v>
      </c>
      <c r="CF101" s="893">
        <v>8.3333326707736965E-2</v>
      </c>
      <c r="CG101" s="893">
        <v>8.3333326707736965E-2</v>
      </c>
      <c r="CH101" s="893">
        <v>8.3333326707736965E-2</v>
      </c>
    </row>
    <row r="102" spans="1:86" ht="21">
      <c r="A102" s="113" t="s">
        <v>113</v>
      </c>
      <c r="B102" s="892">
        <v>816483.22478026082</v>
      </c>
      <c r="C102" s="892">
        <v>816483.22478026082</v>
      </c>
      <c r="D102" s="892">
        <v>816483.22478026082</v>
      </c>
      <c r="E102" s="892">
        <v>816483.22478026082</v>
      </c>
      <c r="F102" s="892">
        <v>816483.22478026082</v>
      </c>
      <c r="G102" s="892">
        <v>816483.22478026082</v>
      </c>
      <c r="H102" s="892">
        <v>816483.22478026082</v>
      </c>
      <c r="I102" s="892">
        <v>816483.22478026082</v>
      </c>
      <c r="J102" s="892">
        <v>816483.22478026082</v>
      </c>
      <c r="K102" s="892">
        <v>816483.22478026082</v>
      </c>
      <c r="L102" s="892">
        <v>816483.22478026082</v>
      </c>
      <c r="M102" s="892">
        <v>816483.22478026082</v>
      </c>
      <c r="N102" s="892">
        <v>1146526.7168380062</v>
      </c>
      <c r="O102" s="892">
        <v>1146526.7168380062</v>
      </c>
      <c r="P102" s="892">
        <v>1146526.7168380062</v>
      </c>
      <c r="Q102" s="892">
        <v>1146526.7168380062</v>
      </c>
      <c r="R102" s="892">
        <v>1146526.7168380062</v>
      </c>
      <c r="S102" s="892">
        <v>1146526.7168380062</v>
      </c>
      <c r="T102" s="892">
        <v>1146526.7168380062</v>
      </c>
      <c r="U102" s="892">
        <v>1146526.7168380062</v>
      </c>
      <c r="V102" s="892">
        <v>1146526.7168380062</v>
      </c>
      <c r="W102" s="892">
        <v>1146526.7168380062</v>
      </c>
      <c r="X102" s="892">
        <v>1146526.7168380062</v>
      </c>
      <c r="Y102" s="892">
        <v>1146526.7168380062</v>
      </c>
      <c r="Z102" s="892">
        <v>1181172.5554307653</v>
      </c>
      <c r="AA102" s="892">
        <v>1181172.5554307653</v>
      </c>
      <c r="AB102" s="892">
        <v>1181172.5554307653</v>
      </c>
      <c r="AC102" s="892">
        <v>1181172.5554307653</v>
      </c>
      <c r="AD102" s="892">
        <v>1181172.5554307653</v>
      </c>
      <c r="AE102" s="892">
        <v>1181172.5554307653</v>
      </c>
      <c r="AF102" s="892">
        <v>1181172.5554307653</v>
      </c>
      <c r="AG102" s="892">
        <v>1181172.5554307653</v>
      </c>
      <c r="AH102" s="892">
        <v>1181172.5554307653</v>
      </c>
      <c r="AI102" s="892">
        <v>1181172.5554307653</v>
      </c>
      <c r="AJ102" s="892">
        <v>1181172.5554307653</v>
      </c>
      <c r="AK102" s="892">
        <v>1181172.5554307653</v>
      </c>
      <c r="AL102" s="892">
        <v>1216917.8823108939</v>
      </c>
      <c r="AM102" s="892">
        <v>1216917.8823108939</v>
      </c>
      <c r="AN102" s="892">
        <v>1216917.8823108939</v>
      </c>
      <c r="AO102" s="892">
        <v>1216917.8823108939</v>
      </c>
      <c r="AP102" s="892">
        <v>1216917.8823108939</v>
      </c>
      <c r="AQ102" s="892">
        <v>1216917.8823108939</v>
      </c>
      <c r="AR102" s="892">
        <v>1216917.8823108939</v>
      </c>
      <c r="AS102" s="892">
        <v>1216917.8823108939</v>
      </c>
      <c r="AT102" s="892">
        <v>1216917.8823108939</v>
      </c>
      <c r="AU102" s="892">
        <v>1216917.8823108939</v>
      </c>
      <c r="AV102" s="892">
        <v>1216917.8823108939</v>
      </c>
      <c r="AW102" s="892">
        <v>1216917.8823108939</v>
      </c>
      <c r="AX102" s="892">
        <v>1253798.9117210759</v>
      </c>
      <c r="AY102" s="892">
        <v>1253798.9117210759</v>
      </c>
      <c r="AZ102" s="892">
        <v>1253798.9117210759</v>
      </c>
      <c r="BA102" s="892">
        <v>1253798.9117210759</v>
      </c>
      <c r="BB102" s="892">
        <v>1253798.9117210759</v>
      </c>
      <c r="BC102" s="892">
        <v>1253798.9117210759</v>
      </c>
      <c r="BD102" s="892">
        <v>1253798.9117210759</v>
      </c>
      <c r="BE102" s="892">
        <v>1253798.9117210759</v>
      </c>
      <c r="BF102" s="892">
        <v>1253798.9117210759</v>
      </c>
      <c r="BG102" s="892">
        <v>1253798.9117210759</v>
      </c>
      <c r="BH102" s="892">
        <v>1253798.9117210759</v>
      </c>
      <c r="BI102" s="892">
        <v>1253798.9117210759</v>
      </c>
      <c r="BJ102" s="892">
        <v>1291853.0836294466</v>
      </c>
      <c r="BK102" s="892">
        <v>1291853.0836294466</v>
      </c>
      <c r="BL102" s="892">
        <v>1291853.0836294466</v>
      </c>
      <c r="BM102" s="892">
        <v>1291853.0836294466</v>
      </c>
      <c r="BN102" s="892">
        <v>1291853.0836294466</v>
      </c>
      <c r="BO102" s="892">
        <v>1291853.0836294466</v>
      </c>
      <c r="BP102" s="892">
        <v>1291853.0836294466</v>
      </c>
      <c r="BQ102" s="892">
        <v>1291853.0836294466</v>
      </c>
      <c r="BR102" s="892">
        <v>1291853.0836294466</v>
      </c>
      <c r="BS102" s="892">
        <v>1291853.0836294466</v>
      </c>
      <c r="BT102" s="892">
        <v>1291853.0836294466</v>
      </c>
      <c r="BU102" s="892">
        <v>1291853.0836294466</v>
      </c>
      <c r="BV102" s="892">
        <v>1331119.106044838</v>
      </c>
      <c r="BW102" s="892">
        <v>1331119.106044838</v>
      </c>
      <c r="BX102" s="892">
        <v>1331119.106044838</v>
      </c>
      <c r="BY102" s="892">
        <v>1331119.106044838</v>
      </c>
      <c r="BZ102" s="892">
        <v>1331119.106044838</v>
      </c>
      <c r="CA102" s="892">
        <v>1331119.106044838</v>
      </c>
      <c r="CB102" s="892">
        <v>1331119.106044838</v>
      </c>
      <c r="CC102" s="892">
        <v>1331119.106044838</v>
      </c>
      <c r="CD102" s="892">
        <v>1331119.106044838</v>
      </c>
      <c r="CE102" s="892">
        <v>1331119.106044838</v>
      </c>
      <c r="CF102" s="892">
        <v>1331119.106044838</v>
      </c>
      <c r="CG102" s="892">
        <v>1331119.106044838</v>
      </c>
      <c r="CH102" s="892">
        <v>1331119.106044838</v>
      </c>
    </row>
    <row r="103" spans="1:86" ht="23.25">
      <c r="A103" s="113" t="s">
        <v>114</v>
      </c>
      <c r="B103" s="894">
        <v>816483.22478026082</v>
      </c>
      <c r="C103" s="894">
        <v>1632966.4495605216</v>
      </c>
      <c r="D103" s="894">
        <v>2449449.6743407827</v>
      </c>
      <c r="E103" s="894">
        <v>3265932.8991210433</v>
      </c>
      <c r="F103" s="894">
        <v>4082416.1239013039</v>
      </c>
      <c r="G103" s="894">
        <v>4898899.3486815644</v>
      </c>
      <c r="H103" s="894">
        <v>5715382.573461825</v>
      </c>
      <c r="I103" s="894">
        <v>6531865.7982420856</v>
      </c>
      <c r="J103" s="894">
        <v>7348349.0230223462</v>
      </c>
      <c r="K103" s="894">
        <v>8164832.2478026068</v>
      </c>
      <c r="L103" s="894">
        <v>8981315.4725828674</v>
      </c>
      <c r="M103" s="942">
        <v>9797798.6973631289</v>
      </c>
      <c r="N103" s="894">
        <v>1146526.7168380062</v>
      </c>
      <c r="O103" s="894">
        <v>2293053.4336760123</v>
      </c>
      <c r="P103" s="894">
        <v>3439580.1505140187</v>
      </c>
      <c r="Q103" s="894">
        <v>4586106.8673520247</v>
      </c>
      <c r="R103" s="894">
        <v>5732633.5841900306</v>
      </c>
      <c r="S103" s="894">
        <v>6879160.3010280365</v>
      </c>
      <c r="T103" s="894">
        <v>8025687.0178660424</v>
      </c>
      <c r="U103" s="894">
        <v>9172213.7347040493</v>
      </c>
      <c r="V103" s="894">
        <v>10318740.451542055</v>
      </c>
      <c r="W103" s="894">
        <v>11465267.168380061</v>
      </c>
      <c r="X103" s="894">
        <v>12611793.885218067</v>
      </c>
      <c r="Y103" s="942">
        <v>13758320.602056073</v>
      </c>
      <c r="Z103" s="894">
        <v>1181172.5554307653</v>
      </c>
      <c r="AA103" s="894">
        <v>2362345.1108615305</v>
      </c>
      <c r="AB103" s="894">
        <v>3543517.6662922958</v>
      </c>
      <c r="AC103" s="894">
        <v>4724690.2217230611</v>
      </c>
      <c r="AD103" s="894">
        <v>5905862.7771538263</v>
      </c>
      <c r="AE103" s="894">
        <v>7087035.3325845916</v>
      </c>
      <c r="AF103" s="894">
        <v>8268207.8880153568</v>
      </c>
      <c r="AG103" s="894">
        <v>9449380.4434461221</v>
      </c>
      <c r="AH103" s="894">
        <v>10630552.998876888</v>
      </c>
      <c r="AI103" s="894">
        <v>11811725.554307655</v>
      </c>
      <c r="AJ103" s="894">
        <v>12992898.109738421</v>
      </c>
      <c r="AK103" s="942">
        <v>14174070.665169187</v>
      </c>
      <c r="AL103" s="894">
        <v>1216917.8823108939</v>
      </c>
      <c r="AM103" s="894">
        <v>2433835.7646217877</v>
      </c>
      <c r="AN103" s="894">
        <v>3650753.6469326816</v>
      </c>
      <c r="AO103" s="894">
        <v>4867671.5292435754</v>
      </c>
      <c r="AP103" s="894">
        <v>6084589.4115544688</v>
      </c>
      <c r="AQ103" s="894">
        <v>7301507.2938653622</v>
      </c>
      <c r="AR103" s="894">
        <v>8518425.1761762556</v>
      </c>
      <c r="AS103" s="894">
        <v>9735343.058487149</v>
      </c>
      <c r="AT103" s="894">
        <v>10952260.940798042</v>
      </c>
      <c r="AU103" s="894">
        <v>12169178.823108936</v>
      </c>
      <c r="AV103" s="894">
        <v>13386096.705419829</v>
      </c>
      <c r="AW103" s="942">
        <v>14603014.587730723</v>
      </c>
      <c r="AX103" s="894">
        <v>1253798.9117210759</v>
      </c>
      <c r="AY103" s="894">
        <v>2507597.8234421518</v>
      </c>
      <c r="AZ103" s="894">
        <v>3761396.7351632277</v>
      </c>
      <c r="BA103" s="894">
        <v>5015195.6468843035</v>
      </c>
      <c r="BB103" s="894">
        <v>6268994.5586053794</v>
      </c>
      <c r="BC103" s="894">
        <v>7522793.4703264553</v>
      </c>
      <c r="BD103" s="894">
        <v>8776592.3820475303</v>
      </c>
      <c r="BE103" s="894">
        <v>10030391.293768607</v>
      </c>
      <c r="BF103" s="894">
        <v>11284190.205489684</v>
      </c>
      <c r="BG103" s="894">
        <v>12537989.117210761</v>
      </c>
      <c r="BH103" s="894">
        <v>13791788.028931838</v>
      </c>
      <c r="BI103" s="942">
        <v>15045586.940652914</v>
      </c>
      <c r="BJ103" s="894">
        <v>1291853.0836294466</v>
      </c>
      <c r="BK103" s="894">
        <v>2583706.1672588931</v>
      </c>
      <c r="BL103" s="894">
        <v>3875559.2508883397</v>
      </c>
      <c r="BM103" s="894">
        <v>5167412.3345177863</v>
      </c>
      <c r="BN103" s="894">
        <v>6459265.4181472324</v>
      </c>
      <c r="BO103" s="894">
        <v>7751118.5017766785</v>
      </c>
      <c r="BP103" s="894">
        <v>9042971.5854061246</v>
      </c>
      <c r="BQ103" s="894">
        <v>10334824.669035571</v>
      </c>
      <c r="BR103" s="894">
        <v>11626677.752665017</v>
      </c>
      <c r="BS103" s="894">
        <v>12918530.836294463</v>
      </c>
      <c r="BT103" s="894">
        <v>14210383.919923909</v>
      </c>
      <c r="BU103" s="942">
        <v>15502237.003553355</v>
      </c>
      <c r="BV103" s="894">
        <v>1331119.106044838</v>
      </c>
      <c r="BW103" s="894">
        <v>2662238.2120896759</v>
      </c>
      <c r="BX103" s="894">
        <v>3993357.3181345137</v>
      </c>
      <c r="BY103" s="894">
        <v>5324476.4241793519</v>
      </c>
      <c r="BZ103" s="894">
        <v>6655595.5302241901</v>
      </c>
      <c r="CA103" s="894">
        <v>7986714.6362690283</v>
      </c>
      <c r="CB103" s="894">
        <v>9317833.7423138656</v>
      </c>
      <c r="CC103" s="894">
        <v>10648952.848358704</v>
      </c>
      <c r="CD103" s="894">
        <v>11980071.954403542</v>
      </c>
      <c r="CE103" s="894">
        <v>13311191.06044838</v>
      </c>
      <c r="CF103" s="894">
        <v>14642310.166493218</v>
      </c>
      <c r="CG103" s="942">
        <v>15973429.272538057</v>
      </c>
      <c r="CH103" s="894">
        <v>17304548.378582895</v>
      </c>
    </row>
    <row r="104" spans="1:86" ht="21">
      <c r="A104" s="111"/>
      <c r="B104" s="890"/>
      <c r="C104" s="890"/>
      <c r="D104" s="890"/>
      <c r="E104" s="890"/>
      <c r="F104" s="890"/>
      <c r="G104" s="890"/>
      <c r="H104" s="890"/>
      <c r="I104" s="890"/>
      <c r="J104" s="890"/>
      <c r="K104" s="890"/>
      <c r="L104" s="890"/>
      <c r="M104" s="890"/>
      <c r="N104" s="890"/>
      <c r="O104" s="890"/>
      <c r="P104" s="890"/>
      <c r="Q104" s="890"/>
      <c r="R104" s="890"/>
      <c r="S104" s="890"/>
      <c r="T104" s="890"/>
      <c r="U104" s="890"/>
      <c r="V104" s="890"/>
      <c r="W104" s="890"/>
      <c r="X104" s="890"/>
      <c r="Y104" s="890"/>
      <c r="Z104" s="890"/>
      <c r="AA104" s="890"/>
      <c r="AB104" s="890"/>
      <c r="AC104" s="890"/>
      <c r="AD104" s="890"/>
      <c r="AE104" s="890"/>
      <c r="AF104" s="890"/>
      <c r="AG104" s="890"/>
      <c r="AH104" s="890"/>
      <c r="AI104" s="890"/>
      <c r="AJ104" s="890"/>
      <c r="AK104" s="890"/>
      <c r="AL104" s="890"/>
      <c r="AM104" s="890"/>
      <c r="AN104" s="890"/>
      <c r="AO104" s="890"/>
      <c r="AP104" s="890"/>
      <c r="AQ104" s="890"/>
      <c r="AR104" s="890"/>
      <c r="AS104" s="890"/>
      <c r="AT104" s="890"/>
      <c r="AU104" s="890"/>
      <c r="AV104" s="890"/>
      <c r="AW104" s="890"/>
      <c r="AX104" s="890"/>
      <c r="AY104" s="890"/>
      <c r="AZ104" s="890"/>
      <c r="BA104" s="890"/>
      <c r="BB104" s="890"/>
      <c r="BC104" s="890"/>
      <c r="BD104" s="890"/>
      <c r="BE104" s="890"/>
      <c r="BF104" s="890"/>
      <c r="BG104" s="890"/>
      <c r="BH104" s="890"/>
      <c r="BI104" s="890"/>
      <c r="BJ104" s="890"/>
      <c r="BK104" s="890"/>
      <c r="BL104" s="890"/>
      <c r="BM104" s="890"/>
      <c r="BN104" s="890"/>
      <c r="BO104" s="890"/>
      <c r="BP104" s="890"/>
      <c r="BQ104" s="890"/>
      <c r="BR104" s="890"/>
      <c r="BS104" s="890"/>
      <c r="BT104" s="890"/>
      <c r="BU104" s="890"/>
      <c r="BV104" s="890"/>
      <c r="BW104" s="890"/>
      <c r="BX104" s="890"/>
      <c r="BY104" s="890"/>
      <c r="BZ104" s="890"/>
      <c r="CA104" s="890"/>
      <c r="CB104" s="890"/>
      <c r="CC104" s="890"/>
      <c r="CD104" s="890"/>
      <c r="CE104" s="890"/>
      <c r="CF104" s="890"/>
      <c r="CG104" s="890"/>
      <c r="CH104" s="890"/>
    </row>
    <row r="105" spans="1:86" ht="21">
      <c r="A105" s="111"/>
      <c r="B105" s="890" t="s">
        <v>316</v>
      </c>
      <c r="C105" s="890"/>
      <c r="D105" s="890"/>
      <c r="E105" s="890"/>
      <c r="F105" s="890"/>
      <c r="G105" s="890"/>
      <c r="H105" s="890"/>
      <c r="I105" s="890"/>
      <c r="J105" s="890"/>
      <c r="K105" s="890"/>
      <c r="L105" s="890"/>
      <c r="M105" s="890"/>
      <c r="N105" s="890" t="s">
        <v>316</v>
      </c>
      <c r="O105" s="890"/>
      <c r="P105" s="890"/>
      <c r="Q105" s="890"/>
      <c r="R105" s="890"/>
      <c r="S105" s="890"/>
      <c r="T105" s="890"/>
      <c r="U105" s="890"/>
      <c r="V105" s="890"/>
      <c r="W105" s="890"/>
      <c r="X105" s="890"/>
      <c r="Y105" s="890"/>
      <c r="Z105" s="890" t="s">
        <v>316</v>
      </c>
      <c r="AA105" s="890"/>
      <c r="AB105" s="890"/>
      <c r="AC105" s="890"/>
      <c r="AD105" s="890"/>
      <c r="AE105" s="890"/>
      <c r="AF105" s="890"/>
      <c r="AG105" s="890"/>
      <c r="AH105" s="890"/>
      <c r="AI105" s="890"/>
      <c r="AJ105" s="890"/>
      <c r="AK105" s="890"/>
      <c r="AL105" s="890" t="s">
        <v>316</v>
      </c>
      <c r="AM105" s="890"/>
      <c r="AN105" s="890"/>
      <c r="AO105" s="890"/>
      <c r="AP105" s="890"/>
      <c r="AQ105" s="890"/>
      <c r="AR105" s="890"/>
      <c r="AS105" s="890"/>
      <c r="AT105" s="890"/>
      <c r="AU105" s="890"/>
      <c r="AV105" s="890"/>
      <c r="AW105" s="890"/>
      <c r="AX105" s="890"/>
      <c r="AY105" s="890"/>
      <c r="AZ105" s="890"/>
      <c r="BA105" s="890"/>
      <c r="BB105" s="890"/>
      <c r="BC105" s="890"/>
      <c r="BD105" s="890"/>
      <c r="BE105" s="890"/>
      <c r="BF105" s="890"/>
      <c r="BG105" s="890"/>
      <c r="BH105" s="890"/>
      <c r="BI105" s="890"/>
      <c r="BJ105" s="890" t="s">
        <v>316</v>
      </c>
      <c r="BK105" s="890"/>
      <c r="BL105" s="890"/>
      <c r="BM105" s="890"/>
      <c r="BN105" s="890"/>
      <c r="BO105" s="890"/>
      <c r="BP105" s="890"/>
      <c r="BQ105" s="890"/>
      <c r="BR105" s="890"/>
      <c r="BS105" s="890"/>
      <c r="BT105" s="890"/>
      <c r="BU105" s="890"/>
      <c r="BV105" s="890" t="s">
        <v>316</v>
      </c>
      <c r="BW105" s="890"/>
      <c r="BX105" s="890"/>
      <c r="BY105" s="890"/>
      <c r="BZ105" s="890"/>
      <c r="CA105" s="890"/>
      <c r="CB105" s="890"/>
      <c r="CC105" s="890"/>
      <c r="CD105" s="890"/>
      <c r="CE105" s="890"/>
      <c r="CF105" s="890"/>
      <c r="CG105" s="890"/>
      <c r="CH105" s="890"/>
    </row>
    <row r="106" spans="1:86" ht="21">
      <c r="A106" s="223" t="s">
        <v>116</v>
      </c>
      <c r="B106" s="896">
        <v>49618680.719743311</v>
      </c>
      <c r="C106" s="1"/>
      <c r="D106" s="1"/>
      <c r="E106" s="1"/>
      <c r="F106" s="1"/>
      <c r="G106" s="1"/>
      <c r="H106" s="1"/>
      <c r="I106" s="1"/>
      <c r="J106" s="1"/>
      <c r="K106" s="1"/>
      <c r="L106" s="1"/>
      <c r="M106" s="1"/>
      <c r="N106" s="896">
        <v>44429724.99541074</v>
      </c>
      <c r="O106" s="1"/>
      <c r="P106" s="1"/>
      <c r="Q106" s="1"/>
      <c r="R106" s="1"/>
      <c r="S106" s="1"/>
      <c r="T106" s="1"/>
      <c r="U106" s="1"/>
      <c r="V106" s="1"/>
      <c r="W106" s="1"/>
      <c r="X106" s="1"/>
      <c r="Y106" s="1"/>
      <c r="Z106" s="896">
        <v>45720935.173440695</v>
      </c>
      <c r="AA106" s="1"/>
      <c r="AB106" s="1"/>
      <c r="AC106" s="1"/>
      <c r="AD106" s="1"/>
      <c r="AE106" s="1"/>
      <c r="AF106" s="1"/>
      <c r="AG106" s="1"/>
      <c r="AH106" s="1"/>
      <c r="AI106" s="1"/>
      <c r="AJ106" s="1"/>
      <c r="AK106" s="1"/>
      <c r="AL106" s="896">
        <v>49583204.838635273</v>
      </c>
      <c r="AM106" s="1"/>
      <c r="AN106" s="1"/>
      <c r="AO106" s="1"/>
      <c r="AP106" s="1"/>
      <c r="AQ106" s="1"/>
      <c r="AR106" s="1"/>
      <c r="AS106" s="1"/>
      <c r="AT106" s="1"/>
      <c r="AU106" s="1"/>
      <c r="AV106" s="1"/>
      <c r="AW106" s="1"/>
      <c r="AX106" s="896">
        <v>51016697.202379189</v>
      </c>
      <c r="AY106" s="1"/>
      <c r="AZ106" s="1"/>
      <c r="BA106" s="1"/>
      <c r="BB106" s="1"/>
      <c r="BC106" s="1"/>
      <c r="BD106" s="1"/>
      <c r="BE106" s="1"/>
      <c r="BF106" s="1"/>
      <c r="BG106" s="1"/>
      <c r="BH106" s="1"/>
      <c r="BI106" s="1"/>
      <c r="BJ106" s="896">
        <v>52493114.942664571</v>
      </c>
      <c r="BK106" s="1"/>
      <c r="BL106" s="1"/>
      <c r="BM106" s="1"/>
      <c r="BN106" s="1"/>
      <c r="BO106" s="1"/>
      <c r="BP106" s="1"/>
      <c r="BQ106" s="1"/>
      <c r="BR106" s="1"/>
      <c r="BS106" s="1"/>
      <c r="BT106" s="1"/>
      <c r="BU106" s="1"/>
      <c r="BV106" s="896">
        <v>54013786.228244662</v>
      </c>
      <c r="BW106" s="573"/>
      <c r="BX106" s="1"/>
      <c r="BY106" s="1"/>
      <c r="BZ106" s="1"/>
      <c r="CA106" s="1"/>
      <c r="CB106" s="1"/>
      <c r="CC106" s="1"/>
      <c r="CD106" s="1"/>
      <c r="CE106" s="1"/>
      <c r="CF106" s="1"/>
      <c r="CG106" s="1"/>
      <c r="CH106" s="1"/>
    </row>
    <row r="107" spans="1:86" ht="21">
      <c r="A107" s="224" t="s">
        <v>113</v>
      </c>
      <c r="B107" s="894">
        <v>948794.71424005192</v>
      </c>
      <c r="C107" s="894">
        <v>1068623.8518213087</v>
      </c>
      <c r="D107" s="894">
        <v>1562967.1407883132</v>
      </c>
      <c r="E107" s="894">
        <v>12846537.0253856</v>
      </c>
      <c r="F107" s="894">
        <v>2919019.9956637938</v>
      </c>
      <c r="G107" s="894">
        <v>958086.94687800389</v>
      </c>
      <c r="H107" s="894">
        <v>921610.62426133011</v>
      </c>
      <c r="I107" s="894">
        <v>970469.99141351879</v>
      </c>
      <c r="J107" s="894">
        <v>1171449.8339417353</v>
      </c>
      <c r="K107" s="894">
        <v>12421740.633636829</v>
      </c>
      <c r="L107" s="894">
        <v>2856885.7809363767</v>
      </c>
      <c r="M107" s="894">
        <v>972493.40178127738</v>
      </c>
      <c r="N107" s="894">
        <v>1282611.8652930739</v>
      </c>
      <c r="O107" s="894">
        <v>1405858.6524282431</v>
      </c>
      <c r="P107" s="894">
        <v>1914301.1175649168</v>
      </c>
      <c r="Q107" s="894">
        <v>13519689.955056554</v>
      </c>
      <c r="R107" s="894">
        <v>3309029.9867061609</v>
      </c>
      <c r="S107" s="894">
        <v>1292169.1219090912</v>
      </c>
      <c r="T107" s="894">
        <v>1254652.4572668003</v>
      </c>
      <c r="U107" s="894">
        <v>1304905.3435389851</v>
      </c>
      <c r="V107" s="894">
        <v>1511617.3367195935</v>
      </c>
      <c r="W107" s="894">
        <v>13082777.935772875</v>
      </c>
      <c r="X107" s="894">
        <v>3245123.6406296231</v>
      </c>
      <c r="Y107" s="894">
        <v>1306986.4636397881</v>
      </c>
      <c r="Z107" s="894">
        <v>1321142.0098675487</v>
      </c>
      <c r="AA107" s="894">
        <v>1447906.6550344815</v>
      </c>
      <c r="AB107" s="894">
        <v>1970861.6965331587</v>
      </c>
      <c r="AC107" s="894">
        <v>13907505.500443786</v>
      </c>
      <c r="AD107" s="894">
        <v>3405400.5945480964</v>
      </c>
      <c r="AE107" s="894">
        <v>1330972.0611967575</v>
      </c>
      <c r="AF107" s="894">
        <v>1292384.5507896021</v>
      </c>
      <c r="AG107" s="894">
        <v>1344071.8153827244</v>
      </c>
      <c r="AH107" s="894">
        <v>1556684.0308926557</v>
      </c>
      <c r="AI107" s="894">
        <v>13458122.612815887</v>
      </c>
      <c r="AJ107" s="894">
        <v>3339670.1566793765</v>
      </c>
      <c r="AK107" s="894">
        <v>1346212.3373164826</v>
      </c>
      <c r="AL107" s="894">
        <v>1372120.5693970907</v>
      </c>
      <c r="AM107" s="894">
        <v>1512681.3341482459</v>
      </c>
      <c r="AN107" s="894">
        <v>2092550.9063521267</v>
      </c>
      <c r="AO107" s="894">
        <v>15328290.093965011</v>
      </c>
      <c r="AP107" s="894">
        <v>3683214.3307219502</v>
      </c>
      <c r="AQ107" s="894">
        <v>1383020.4502791548</v>
      </c>
      <c r="AR107" s="894">
        <v>1340233.3627159754</v>
      </c>
      <c r="AS107" s="894">
        <v>1397545.8841176424</v>
      </c>
      <c r="AT107" s="894">
        <v>1633297.2292041113</v>
      </c>
      <c r="AU107" s="894">
        <v>14829999.720747154</v>
      </c>
      <c r="AV107" s="894">
        <v>3610330.2816869151</v>
      </c>
      <c r="AW107" s="894">
        <v>1399919.3645117972</v>
      </c>
      <c r="AX107" s="894">
        <v>1413398.1863308465</v>
      </c>
      <c r="AY107" s="894">
        <v>1557940.7616821348</v>
      </c>
      <c r="AZ107" s="894">
        <v>2154236.9008115986</v>
      </c>
      <c r="BA107" s="894">
        <v>15764918.60308094</v>
      </c>
      <c r="BB107" s="894">
        <v>3789960.698149744</v>
      </c>
      <c r="BC107" s="894">
        <v>1424606.8394461384</v>
      </c>
      <c r="BD107" s="894">
        <v>1380607.6776664483</v>
      </c>
      <c r="BE107" s="894">
        <v>1439543.7503175805</v>
      </c>
      <c r="BF107" s="894">
        <v>1681973.4683235679</v>
      </c>
      <c r="BG107" s="894">
        <v>15252512.641537026</v>
      </c>
      <c r="BH107" s="894">
        <v>3715011.9870481496</v>
      </c>
      <c r="BI107" s="894">
        <v>1441984.466753097</v>
      </c>
      <c r="BJ107" s="894">
        <v>1455976.9386630054</v>
      </c>
      <c r="BK107" s="894">
        <v>1604617.2425812772</v>
      </c>
      <c r="BL107" s="894">
        <v>2217818.156776181</v>
      </c>
      <c r="BM107" s="894">
        <v>16214357.6527922</v>
      </c>
      <c r="BN107" s="894">
        <v>3899914.1189644239</v>
      </c>
      <c r="BO107" s="894">
        <v>1467503.3529497464</v>
      </c>
      <c r="BP107" s="894">
        <v>1422256.8312021729</v>
      </c>
      <c r="BQ107" s="894">
        <v>1482863.7197215117</v>
      </c>
      <c r="BR107" s="894">
        <v>1732166.2305952378</v>
      </c>
      <c r="BS107" s="894">
        <v>15687425.171699231</v>
      </c>
      <c r="BT107" s="894">
        <v>3822840.6396151814</v>
      </c>
      <c r="BU107" s="894">
        <v>1485373.6295655267</v>
      </c>
      <c r="BV107" s="894">
        <v>1499899.3669623283</v>
      </c>
      <c r="BW107" s="894">
        <v>1652756.7884081705</v>
      </c>
      <c r="BX107" s="894">
        <v>2283355.005050702</v>
      </c>
      <c r="BY107" s="894">
        <v>16676994.415948721</v>
      </c>
      <c r="BZ107" s="894">
        <v>4013174.2036573775</v>
      </c>
      <c r="CA107" s="894">
        <v>1511752.80051933</v>
      </c>
      <c r="CB107" s="894">
        <v>1465222.5764723571</v>
      </c>
      <c r="CC107" s="894">
        <v>1527548.9607484252</v>
      </c>
      <c r="CD107" s="894">
        <v>1783924.5060586992</v>
      </c>
      <c r="CE107" s="894">
        <v>16135112.179350104</v>
      </c>
      <c r="CF107" s="894">
        <v>3933914.0500878431</v>
      </c>
      <c r="CG107" s="894">
        <v>1530130.0799785678</v>
      </c>
      <c r="CH107" s="894">
        <v>1510156.7180218589</v>
      </c>
    </row>
    <row r="108" spans="1:86" ht="28.5">
      <c r="A108" s="224" t="s">
        <v>114</v>
      </c>
      <c r="B108" s="894">
        <v>948794.71424005192</v>
      </c>
      <c r="C108" s="894">
        <v>2017418.5660613608</v>
      </c>
      <c r="D108" s="954">
        <v>3580385.7068496742</v>
      </c>
      <c r="E108" s="894">
        <v>16426922.732235271</v>
      </c>
      <c r="F108" s="894">
        <v>19345942.727899067</v>
      </c>
      <c r="G108" s="894">
        <v>20304029.674777072</v>
      </c>
      <c r="H108" s="894">
        <v>21225640.299038403</v>
      </c>
      <c r="I108" s="894">
        <v>22196110.290451918</v>
      </c>
      <c r="J108" s="894">
        <v>23367560.124393653</v>
      </c>
      <c r="K108" s="894">
        <v>35789300.758030482</v>
      </c>
      <c r="L108" s="894">
        <v>38646186.538966857</v>
      </c>
      <c r="M108" s="942">
        <v>39618679.940748133</v>
      </c>
      <c r="N108" s="894">
        <v>1282611.8652930739</v>
      </c>
      <c r="O108" s="894">
        <v>2688470.5177213168</v>
      </c>
      <c r="P108" s="894">
        <v>4602771.6352862343</v>
      </c>
      <c r="Q108" s="894">
        <v>18122461.590342786</v>
      </c>
      <c r="R108" s="894">
        <v>21431491.577048946</v>
      </c>
      <c r="S108" s="894">
        <v>22723660.698958039</v>
      </c>
      <c r="T108" s="894">
        <v>23978313.156224839</v>
      </c>
      <c r="U108" s="894">
        <v>25283218.499763824</v>
      </c>
      <c r="V108" s="894">
        <v>26794835.836483419</v>
      </c>
      <c r="W108" s="894">
        <v>39877613.772256292</v>
      </c>
      <c r="X108" s="894">
        <v>43122737.412885919</v>
      </c>
      <c r="Y108" s="942">
        <v>44429723.8765257</v>
      </c>
      <c r="Z108" s="894">
        <v>1321142.0098675487</v>
      </c>
      <c r="AA108" s="894">
        <v>2769048.6649020305</v>
      </c>
      <c r="AB108" s="894">
        <v>4739910.3614351889</v>
      </c>
      <c r="AC108" s="894">
        <v>18647415.861878976</v>
      </c>
      <c r="AD108" s="894">
        <v>22052816.456427075</v>
      </c>
      <c r="AE108" s="894">
        <v>23383788.517623834</v>
      </c>
      <c r="AF108" s="894">
        <v>24676173.068413436</v>
      </c>
      <c r="AG108" s="894">
        <v>26020244.883796159</v>
      </c>
      <c r="AH108" s="894">
        <v>27576928.914688818</v>
      </c>
      <c r="AI108" s="894">
        <v>41035051.527504705</v>
      </c>
      <c r="AJ108" s="894">
        <v>44374721.684184089</v>
      </c>
      <c r="AK108" s="942">
        <v>45720934.021500565</v>
      </c>
      <c r="AL108" s="894">
        <v>1372120.5693970907</v>
      </c>
      <c r="AM108" s="894">
        <v>2884801.9035453363</v>
      </c>
      <c r="AN108" s="894">
        <v>4977352.8098974638</v>
      </c>
      <c r="AO108" s="894">
        <v>20305642.903862476</v>
      </c>
      <c r="AP108" s="894">
        <v>23988857.234584421</v>
      </c>
      <c r="AQ108" s="894">
        <v>25371877.684863575</v>
      </c>
      <c r="AR108" s="894">
        <v>26712111.047579549</v>
      </c>
      <c r="AS108" s="894">
        <v>28109656.93169719</v>
      </c>
      <c r="AT108" s="894">
        <v>29742954.160901301</v>
      </c>
      <c r="AU108" s="894">
        <v>44572953.881648459</v>
      </c>
      <c r="AV108" s="894">
        <v>48183284.163335375</v>
      </c>
      <c r="AW108" s="942">
        <v>49583203.527847171</v>
      </c>
      <c r="AX108" s="894">
        <v>1413398.1863308465</v>
      </c>
      <c r="AY108" s="894">
        <v>2971338.9480129816</v>
      </c>
      <c r="AZ108" s="894">
        <v>5125575.8488245802</v>
      </c>
      <c r="BA108" s="894">
        <v>20890494.451905519</v>
      </c>
      <c r="BB108" s="894">
        <v>24680455.150055263</v>
      </c>
      <c r="BC108" s="894">
        <v>26105061.989501402</v>
      </c>
      <c r="BD108" s="894">
        <v>27485669.66716785</v>
      </c>
      <c r="BE108" s="894">
        <v>28925213.417485431</v>
      </c>
      <c r="BF108" s="894">
        <v>30607186.885809001</v>
      </c>
      <c r="BG108" s="894">
        <v>45859699.527346022</v>
      </c>
      <c r="BH108" s="894">
        <v>49574711.514394179</v>
      </c>
      <c r="BI108" s="942">
        <v>51016695.981147274</v>
      </c>
      <c r="BJ108" s="894">
        <v>1455976.9386630054</v>
      </c>
      <c r="BK108" s="894">
        <v>3060594.1812442825</v>
      </c>
      <c r="BL108" s="894">
        <v>5278412.3380204635</v>
      </c>
      <c r="BM108" s="894">
        <v>21492769.990812667</v>
      </c>
      <c r="BN108" s="894">
        <v>25392684.109777089</v>
      </c>
      <c r="BO108" s="894">
        <v>26860187.462726831</v>
      </c>
      <c r="BP108" s="894">
        <v>28282444.293929003</v>
      </c>
      <c r="BQ108" s="894">
        <v>29765308.013650514</v>
      </c>
      <c r="BR108" s="894">
        <v>31497474.244245753</v>
      </c>
      <c r="BS108" s="894">
        <v>47184899.415944986</v>
      </c>
      <c r="BT108" s="894">
        <v>51007740.055560164</v>
      </c>
      <c r="BU108" s="942">
        <v>52493113.685125694</v>
      </c>
      <c r="BV108" s="894">
        <v>1499899.3669623283</v>
      </c>
      <c r="BW108" s="894">
        <v>3152656.155370499</v>
      </c>
      <c r="BX108" s="894">
        <v>5436011.160421201</v>
      </c>
      <c r="BY108" s="894">
        <v>22113005.576369923</v>
      </c>
      <c r="BZ108" s="894">
        <v>26126179.7800273</v>
      </c>
      <c r="CA108" s="894">
        <v>27637932.580546632</v>
      </c>
      <c r="CB108" s="894">
        <v>29103155.157018989</v>
      </c>
      <c r="CC108" s="894">
        <v>30630704.117767416</v>
      </c>
      <c r="CD108" s="894">
        <v>32414628.623826113</v>
      </c>
      <c r="CE108" s="894">
        <v>48549740.803176217</v>
      </c>
      <c r="CF108" s="894">
        <v>52483654.853264064</v>
      </c>
      <c r="CG108" s="942">
        <v>54013784.933242626</v>
      </c>
      <c r="CH108" s="894">
        <v>55523941.651264489</v>
      </c>
    </row>
    <row r="109" spans="1:86" ht="23.25">
      <c r="A109" s="111"/>
      <c r="B109" s="890"/>
      <c r="C109" s="890"/>
      <c r="D109" s="1036" t="s">
        <v>801</v>
      </c>
      <c r="E109" s="890"/>
      <c r="F109" s="890"/>
      <c r="G109" s="890"/>
      <c r="H109" s="890"/>
      <c r="I109" s="890"/>
      <c r="J109" s="890"/>
      <c r="K109" s="890"/>
      <c r="L109" s="890"/>
      <c r="M109" s="890"/>
      <c r="N109" s="890"/>
      <c r="O109" s="890"/>
      <c r="P109" s="890"/>
      <c r="Q109" s="890"/>
      <c r="R109" s="890"/>
      <c r="S109" s="890"/>
      <c r="T109" s="890"/>
      <c r="U109" s="890"/>
      <c r="V109" s="890"/>
      <c r="W109" s="890"/>
      <c r="X109" s="890"/>
      <c r="Y109" s="890"/>
      <c r="Z109" s="890"/>
      <c r="AA109" s="890"/>
      <c r="AB109" s="890"/>
      <c r="AC109" s="890"/>
      <c r="AD109" s="890"/>
      <c r="AE109" s="890"/>
      <c r="AF109" s="890"/>
      <c r="AG109" s="890"/>
      <c r="AH109" s="890"/>
      <c r="AI109" s="890"/>
      <c r="AJ109" s="890"/>
      <c r="AK109" s="890"/>
      <c r="AL109" s="890"/>
      <c r="AM109" s="890"/>
      <c r="AN109" s="890"/>
      <c r="AO109" s="890"/>
      <c r="AP109" s="890"/>
      <c r="AQ109" s="890"/>
      <c r="AR109" s="890"/>
      <c r="AS109" s="890"/>
      <c r="AT109" s="890"/>
      <c r="AU109" s="890"/>
      <c r="AV109" s="890"/>
      <c r="AW109" s="890"/>
      <c r="AX109" s="890"/>
      <c r="AY109" s="890"/>
      <c r="AZ109" s="890"/>
      <c r="BA109" s="890"/>
      <c r="BB109" s="890"/>
      <c r="BC109" s="890"/>
      <c r="BD109" s="890"/>
      <c r="BE109" s="890"/>
      <c r="BF109" s="890"/>
      <c r="BG109" s="890"/>
      <c r="BH109" s="890"/>
      <c r="BI109" s="890"/>
      <c r="BJ109" s="890"/>
      <c r="BK109" s="890"/>
      <c r="BL109" s="890"/>
      <c r="BM109" s="890"/>
      <c r="BN109" s="890"/>
      <c r="BO109" s="890"/>
      <c r="BP109" s="890"/>
      <c r="BQ109" s="890"/>
      <c r="BR109" s="890"/>
      <c r="BS109" s="890"/>
      <c r="BT109" s="890"/>
      <c r="BU109" s="890"/>
      <c r="BV109" s="890"/>
      <c r="BW109" s="890"/>
      <c r="BX109" s="890"/>
      <c r="BY109" s="890"/>
      <c r="BZ109" s="890"/>
      <c r="CA109" s="890"/>
      <c r="CB109" s="890"/>
      <c r="CC109" s="890"/>
      <c r="CD109" s="890"/>
      <c r="CE109" s="890"/>
      <c r="CF109" s="890"/>
      <c r="CG109" s="890"/>
      <c r="CH109" s="890"/>
    </row>
    <row r="110" spans="1:86" ht="21">
      <c r="A110" s="111"/>
      <c r="B110" s="890" t="s">
        <v>53</v>
      </c>
      <c r="C110" s="897"/>
      <c r="D110" s="897"/>
      <c r="E110" s="897"/>
      <c r="F110" s="897"/>
      <c r="G110" s="897"/>
      <c r="H110" s="897"/>
      <c r="I110" s="897"/>
      <c r="J110" s="897"/>
      <c r="K110" s="897"/>
      <c r="L110" s="897"/>
      <c r="M110" s="897"/>
      <c r="N110" s="890" t="s">
        <v>53</v>
      </c>
      <c r="O110" s="897"/>
      <c r="P110" s="897"/>
      <c r="Q110" s="897"/>
      <c r="R110" s="897"/>
      <c r="S110" s="897"/>
      <c r="T110" s="897"/>
      <c r="U110" s="897"/>
      <c r="V110" s="897"/>
      <c r="W110" s="897"/>
      <c r="X110" s="897"/>
      <c r="Y110" s="897"/>
      <c r="Z110" s="890" t="s">
        <v>53</v>
      </c>
      <c r="AA110" s="897"/>
      <c r="AB110" s="897"/>
      <c r="AC110" s="897"/>
      <c r="AD110" s="897"/>
      <c r="AE110" s="897"/>
      <c r="AF110" s="897"/>
      <c r="AG110" s="897"/>
      <c r="AH110" s="897"/>
      <c r="AI110" s="897"/>
      <c r="AJ110" s="897"/>
      <c r="AK110" s="897"/>
      <c r="AL110" s="890" t="s">
        <v>53</v>
      </c>
      <c r="AM110" s="897"/>
      <c r="AN110" s="897"/>
      <c r="AO110" s="897"/>
      <c r="AP110" s="897"/>
      <c r="AQ110" s="897"/>
      <c r="AR110" s="897"/>
      <c r="AS110" s="897"/>
      <c r="AT110" s="897"/>
      <c r="AU110" s="897"/>
      <c r="AV110" s="897"/>
      <c r="AW110" s="897"/>
      <c r="AX110" s="890" t="s">
        <v>53</v>
      </c>
      <c r="AY110" s="897"/>
      <c r="AZ110" s="897"/>
      <c r="BA110" s="897"/>
      <c r="BB110" s="897"/>
      <c r="BC110" s="897"/>
      <c r="BD110" s="897"/>
      <c r="BE110" s="897"/>
      <c r="BF110" s="897"/>
      <c r="BG110" s="897"/>
      <c r="BH110" s="897"/>
      <c r="BI110" s="897"/>
      <c r="BJ110" s="890" t="s">
        <v>53</v>
      </c>
      <c r="BK110" s="897"/>
      <c r="BL110" s="897"/>
      <c r="BM110" s="897"/>
      <c r="BN110" s="897"/>
      <c r="BO110" s="897"/>
      <c r="BP110" s="897"/>
      <c r="BQ110" s="897"/>
      <c r="BR110" s="897"/>
      <c r="BS110" s="897"/>
      <c r="BT110" s="897"/>
      <c r="BU110" s="897"/>
      <c r="BV110" s="890" t="s">
        <v>53</v>
      </c>
      <c r="BW110" s="897"/>
      <c r="BX110" s="897"/>
      <c r="BY110" s="897"/>
      <c r="BZ110" s="897"/>
      <c r="CA110" s="897"/>
      <c r="CB110" s="897"/>
      <c r="CC110" s="897"/>
      <c r="CD110" s="897"/>
      <c r="CE110" s="897"/>
      <c r="CF110" s="897"/>
      <c r="CG110" s="897"/>
      <c r="CH110" s="897"/>
    </row>
    <row r="111" spans="1:86" ht="21">
      <c r="B111" s="891">
        <v>34141576.803940721</v>
      </c>
      <c r="C111" s="890"/>
      <c r="D111" s="890"/>
      <c r="E111" s="890"/>
      <c r="F111" s="890"/>
      <c r="G111" s="890"/>
      <c r="H111" s="890"/>
      <c r="I111" s="890"/>
      <c r="J111" s="890"/>
      <c r="K111" s="890"/>
      <c r="L111" s="890"/>
      <c r="M111" s="890"/>
      <c r="N111" s="892">
        <v>36473777.753885105</v>
      </c>
      <c r="O111" s="890"/>
      <c r="P111" s="890"/>
      <c r="Q111" s="890"/>
      <c r="R111" s="890"/>
      <c r="S111" s="890"/>
      <c r="T111" s="890"/>
      <c r="U111" s="890"/>
      <c r="V111" s="890"/>
      <c r="W111" s="890"/>
      <c r="X111" s="890"/>
      <c r="Y111" s="890"/>
      <c r="Z111" s="892">
        <v>39242476.433881462</v>
      </c>
      <c r="AA111" s="890"/>
      <c r="AB111" s="890"/>
      <c r="AC111" s="890"/>
      <c r="AD111" s="890"/>
      <c r="AE111" s="890"/>
      <c r="AF111" s="890"/>
      <c r="AG111" s="890"/>
      <c r="AH111" s="890"/>
      <c r="AI111" s="890"/>
      <c r="AJ111" s="890"/>
      <c r="AK111" s="890"/>
      <c r="AL111" s="892">
        <v>41204600.255575538</v>
      </c>
      <c r="AM111" s="890"/>
      <c r="AN111" s="890"/>
      <c r="AO111" s="890"/>
      <c r="AP111" s="890"/>
      <c r="AQ111" s="890"/>
      <c r="AR111" s="890"/>
      <c r="AS111" s="890"/>
      <c r="AT111" s="890"/>
      <c r="AU111" s="890"/>
      <c r="AV111" s="890"/>
      <c r="AW111" s="890"/>
      <c r="AX111" s="892">
        <v>42967907.588824242</v>
      </c>
      <c r="AY111" s="890"/>
      <c r="AZ111" s="890"/>
      <c r="BA111" s="890"/>
      <c r="BB111" s="890"/>
      <c r="BC111" s="890"/>
      <c r="BD111" s="890"/>
      <c r="BE111" s="890"/>
      <c r="BF111" s="890"/>
      <c r="BG111" s="890"/>
      <c r="BH111" s="890"/>
      <c r="BI111" s="890"/>
      <c r="BJ111" s="892">
        <v>44471784.354433082</v>
      </c>
      <c r="BK111" s="890"/>
      <c r="BL111" s="890"/>
      <c r="BM111" s="890"/>
      <c r="BN111" s="890"/>
      <c r="BO111" s="890"/>
      <c r="BP111" s="890"/>
      <c r="BQ111" s="890"/>
      <c r="BR111" s="890"/>
      <c r="BS111" s="890"/>
      <c r="BT111" s="890"/>
      <c r="BU111" s="890"/>
      <c r="BV111" s="892">
        <v>46028296.806838252</v>
      </c>
      <c r="BW111" s="890"/>
      <c r="BX111" s="890"/>
      <c r="BY111" s="890"/>
      <c r="BZ111" s="890"/>
      <c r="CA111" s="890"/>
      <c r="CB111" s="890"/>
      <c r="CC111" s="890"/>
      <c r="CD111" s="890"/>
      <c r="CE111" s="890"/>
      <c r="CF111" s="890"/>
      <c r="CG111" s="890"/>
      <c r="CH111" s="890"/>
    </row>
    <row r="112" spans="1:86" ht="21">
      <c r="B112" s="893">
        <v>0.10933150261026189</v>
      </c>
      <c r="C112" s="893">
        <v>7.6379941636908463E-2</v>
      </c>
      <c r="D112" s="893">
        <v>7.5006810421943459E-2</v>
      </c>
      <c r="E112" s="893">
        <v>8.1650922134715698E-2</v>
      </c>
      <c r="F112" s="893">
        <v>0.10937522387427827</v>
      </c>
      <c r="G112" s="893">
        <v>7.7260975776411139E-2</v>
      </c>
      <c r="H112" s="893">
        <v>8.0034629523049641E-2</v>
      </c>
      <c r="I112" s="893">
        <v>8.0124435639577649E-2</v>
      </c>
      <c r="J112" s="893">
        <v>7.8670813841317952E-2</v>
      </c>
      <c r="K112" s="893">
        <v>8.1335155173199003E-2</v>
      </c>
      <c r="L112" s="893">
        <v>8.5459547687119775E-2</v>
      </c>
      <c r="M112" s="893">
        <v>6.53700416812171E-2</v>
      </c>
      <c r="N112" s="893">
        <v>0.10933150261026189</v>
      </c>
      <c r="O112" s="893">
        <v>7.6379941636908463E-2</v>
      </c>
      <c r="P112" s="893">
        <v>7.5006810421943459E-2</v>
      </c>
      <c r="Q112" s="893">
        <v>8.1650922134715698E-2</v>
      </c>
      <c r="R112" s="893">
        <v>0.10937522387427827</v>
      </c>
      <c r="S112" s="893">
        <v>7.7260975776411139E-2</v>
      </c>
      <c r="T112" s="893">
        <v>8.0034629523049641E-2</v>
      </c>
      <c r="U112" s="893">
        <v>8.0124435639577649E-2</v>
      </c>
      <c r="V112" s="893">
        <v>7.8670813841317952E-2</v>
      </c>
      <c r="W112" s="893">
        <v>8.1335155173199003E-2</v>
      </c>
      <c r="X112" s="893">
        <v>8.5459547687119775E-2</v>
      </c>
      <c r="Y112" s="893">
        <v>6.53700416812171E-2</v>
      </c>
      <c r="Z112" s="893">
        <v>0.10933150261026189</v>
      </c>
      <c r="AA112" s="893">
        <v>7.6379941636908463E-2</v>
      </c>
      <c r="AB112" s="893">
        <v>7.5006810421943459E-2</v>
      </c>
      <c r="AC112" s="893">
        <v>8.1650922134715698E-2</v>
      </c>
      <c r="AD112" s="893">
        <v>0.10937522387427827</v>
      </c>
      <c r="AE112" s="893">
        <v>7.7260975776411139E-2</v>
      </c>
      <c r="AF112" s="893">
        <v>8.0034629523049641E-2</v>
      </c>
      <c r="AG112" s="893">
        <v>8.0124435639577649E-2</v>
      </c>
      <c r="AH112" s="893">
        <v>7.8670813841317952E-2</v>
      </c>
      <c r="AI112" s="893">
        <v>8.1335155173199003E-2</v>
      </c>
      <c r="AJ112" s="893">
        <v>8.5459547687119775E-2</v>
      </c>
      <c r="AK112" s="893">
        <v>6.53700416812171E-2</v>
      </c>
      <c r="AL112" s="893">
        <v>0.10933150261026189</v>
      </c>
      <c r="AM112" s="893">
        <v>7.6379941636908463E-2</v>
      </c>
      <c r="AN112" s="893">
        <v>7.5006810421943459E-2</v>
      </c>
      <c r="AO112" s="893">
        <v>8.1650922134715698E-2</v>
      </c>
      <c r="AP112" s="893">
        <v>0.10937522387427827</v>
      </c>
      <c r="AQ112" s="893">
        <v>7.7260975776411139E-2</v>
      </c>
      <c r="AR112" s="893">
        <v>8.0034629523049641E-2</v>
      </c>
      <c r="AS112" s="893">
        <v>8.0124435639577649E-2</v>
      </c>
      <c r="AT112" s="893">
        <v>7.8670813841317952E-2</v>
      </c>
      <c r="AU112" s="893">
        <v>8.1335155173199003E-2</v>
      </c>
      <c r="AV112" s="893">
        <v>8.5459547687119775E-2</v>
      </c>
      <c r="AW112" s="893">
        <v>6.53700416812171E-2</v>
      </c>
      <c r="AX112" s="893">
        <v>0.10933150261026189</v>
      </c>
      <c r="AY112" s="893">
        <v>7.6379941636908463E-2</v>
      </c>
      <c r="AZ112" s="893">
        <v>7.5006810421943459E-2</v>
      </c>
      <c r="BA112" s="893">
        <v>8.1650922134715698E-2</v>
      </c>
      <c r="BB112" s="893">
        <v>0.10937522387427827</v>
      </c>
      <c r="BC112" s="893">
        <v>7.7260975776411139E-2</v>
      </c>
      <c r="BD112" s="893">
        <v>8.0034629523049641E-2</v>
      </c>
      <c r="BE112" s="893">
        <v>8.0124435639577649E-2</v>
      </c>
      <c r="BF112" s="893">
        <v>7.8670813841317952E-2</v>
      </c>
      <c r="BG112" s="893">
        <v>8.1335155173199003E-2</v>
      </c>
      <c r="BH112" s="893">
        <v>8.5459547687119775E-2</v>
      </c>
      <c r="BI112" s="893">
        <v>6.53700416812171E-2</v>
      </c>
      <c r="BJ112" s="893">
        <v>0.10933150261026189</v>
      </c>
      <c r="BK112" s="893">
        <v>7.6379941636908463E-2</v>
      </c>
      <c r="BL112" s="893">
        <v>7.5006810421943459E-2</v>
      </c>
      <c r="BM112" s="893">
        <v>8.1650922134715698E-2</v>
      </c>
      <c r="BN112" s="893">
        <v>0.10937522387427827</v>
      </c>
      <c r="BO112" s="893">
        <v>7.7260975776411139E-2</v>
      </c>
      <c r="BP112" s="893">
        <v>8.0034629523049641E-2</v>
      </c>
      <c r="BQ112" s="893">
        <v>8.0124435639577649E-2</v>
      </c>
      <c r="BR112" s="893">
        <v>7.8670813841317952E-2</v>
      </c>
      <c r="BS112" s="893">
        <v>8.1335155173199003E-2</v>
      </c>
      <c r="BT112" s="893">
        <v>8.5459547687119775E-2</v>
      </c>
      <c r="BU112" s="893">
        <v>6.53700416812171E-2</v>
      </c>
      <c r="BV112" s="893">
        <v>0.10933150261026189</v>
      </c>
      <c r="BW112" s="893">
        <v>7.6379941636908463E-2</v>
      </c>
      <c r="BX112" s="893">
        <v>7.5006810421943459E-2</v>
      </c>
      <c r="BY112" s="893">
        <v>8.1650922134715698E-2</v>
      </c>
      <c r="BZ112" s="893">
        <v>0.10937522387427827</v>
      </c>
      <c r="CA112" s="893">
        <v>7.7260975776411139E-2</v>
      </c>
      <c r="CB112" s="893">
        <v>8.0034629523049641E-2</v>
      </c>
      <c r="CC112" s="893">
        <v>8.0124435639577649E-2</v>
      </c>
      <c r="CD112" s="893">
        <v>7.8670813841317952E-2</v>
      </c>
      <c r="CE112" s="893">
        <v>8.1335155173199003E-2</v>
      </c>
      <c r="CF112" s="893">
        <v>8.5459547687119775E-2</v>
      </c>
      <c r="CG112" s="893">
        <v>6.53700416812171E-2</v>
      </c>
      <c r="CH112" s="893">
        <v>6.53700416812171E-2</v>
      </c>
    </row>
    <row r="113" spans="1:86" ht="21">
      <c r="A113" s="113" t="s">
        <v>113</v>
      </c>
      <c r="B113" s="892">
        <v>3732749.8934585019</v>
      </c>
      <c r="C113" s="892">
        <v>2607731.64367702</v>
      </c>
      <c r="D113" s="892">
        <v>2560850.7788394038</v>
      </c>
      <c r="E113" s="892">
        <v>2787691.2291749795</v>
      </c>
      <c r="F113" s="892">
        <v>3734242.6063518822</v>
      </c>
      <c r="G113" s="892">
        <v>2637811.5384177445</v>
      </c>
      <c r="H113" s="892">
        <v>2732508.4508361407</v>
      </c>
      <c r="I113" s="892">
        <v>2735574.5732610454</v>
      </c>
      <c r="J113" s="892">
        <v>2685945.6329918797</v>
      </c>
      <c r="K113" s="892">
        <v>2776910.4472062103</v>
      </c>
      <c r="L113" s="892">
        <v>2917723.7109898343</v>
      </c>
      <c r="M113" s="892">
        <v>2231836.2987360801</v>
      </c>
      <c r="N113" s="892">
        <v>3987732.9277050016</v>
      </c>
      <c r="O113" s="892">
        <v>2785865.0161193148</v>
      </c>
      <c r="P113" s="892">
        <v>2735781.7333577587</v>
      </c>
      <c r="Q113" s="892">
        <v>2978117.5873413985</v>
      </c>
      <c r="R113" s="892">
        <v>3989327.6073718537</v>
      </c>
      <c r="S113" s="892">
        <v>2817999.6595171206</v>
      </c>
      <c r="T113" s="892">
        <v>2919165.2898382442</v>
      </c>
      <c r="U113" s="892">
        <v>2922440.8581734262</v>
      </c>
      <c r="V113" s="892">
        <v>2869421.7797654993</v>
      </c>
      <c r="W113" s="892">
        <v>2966600.373365019</v>
      </c>
      <c r="X113" s="892">
        <v>3117032.5492875525</v>
      </c>
      <c r="Y113" s="892">
        <v>2384292.3720429186</v>
      </c>
      <c r="Z113" s="892">
        <v>4290438.9146640515</v>
      </c>
      <c r="AA113" s="892">
        <v>2997338.0597076216</v>
      </c>
      <c r="AB113" s="892">
        <v>2943452.9903637306</v>
      </c>
      <c r="AC113" s="892">
        <v>3204184.3876762711</v>
      </c>
      <c r="AD113" s="892">
        <v>4292154.6453368738</v>
      </c>
      <c r="AE113" s="892">
        <v>3031912.0211645006</v>
      </c>
      <c r="AF113" s="892">
        <v>3140757.0629527089</v>
      </c>
      <c r="AG113" s="892">
        <v>3144281.2773641776</v>
      </c>
      <c r="AH113" s="892">
        <v>3087237.5582021954</v>
      </c>
      <c r="AI113" s="892">
        <v>3191792.9101303536</v>
      </c>
      <c r="AJ113" s="892">
        <v>3353644.2861619666</v>
      </c>
      <c r="AK113" s="892">
        <v>2565282.320157011</v>
      </c>
      <c r="AL113" s="892">
        <v>4504960.860397255</v>
      </c>
      <c r="AM113" s="892">
        <v>3147204.962693003</v>
      </c>
      <c r="AN113" s="892">
        <v>3090625.6398819173</v>
      </c>
      <c r="AO113" s="892">
        <v>3364393.6070600846</v>
      </c>
      <c r="AP113" s="892">
        <v>4506762.3776037181</v>
      </c>
      <c r="AQ113" s="892">
        <v>3183507.6222227258</v>
      </c>
      <c r="AR113" s="892">
        <v>3297794.9161003446</v>
      </c>
      <c r="AS113" s="892">
        <v>3301495.3412323869</v>
      </c>
      <c r="AT113" s="892">
        <v>3241599.4361123051</v>
      </c>
      <c r="AU113" s="892">
        <v>3351382.5556368716</v>
      </c>
      <c r="AV113" s="892">
        <v>3521326.5004700655</v>
      </c>
      <c r="AW113" s="892">
        <v>2693546.4361648615</v>
      </c>
      <c r="AX113" s="892">
        <v>4697745.9007050293</v>
      </c>
      <c r="AY113" s="892">
        <v>3281886.273894472</v>
      </c>
      <c r="AZ113" s="892">
        <v>3222885.6987425257</v>
      </c>
      <c r="BA113" s="892">
        <v>3508369.2768267482</v>
      </c>
      <c r="BB113" s="892">
        <v>4699624.5119369514</v>
      </c>
      <c r="BC113" s="892">
        <v>3319742.4673832222</v>
      </c>
      <c r="BD113" s="892">
        <v>3438920.5652521816</v>
      </c>
      <c r="BE113" s="892">
        <v>3442779.3461680682</v>
      </c>
      <c r="BF113" s="892">
        <v>3380320.259071345</v>
      </c>
      <c r="BG113" s="892">
        <v>3494801.4312046948</v>
      </c>
      <c r="BH113" s="892">
        <v>3672017.9476028811</v>
      </c>
      <c r="BI113" s="892">
        <v>2808813.9100361252</v>
      </c>
      <c r="BJ113" s="892">
        <v>4862167.0072297044</v>
      </c>
      <c r="BK113" s="892">
        <v>3396752.2934807776</v>
      </c>
      <c r="BL113" s="892">
        <v>3335686.6981985136</v>
      </c>
      <c r="BM113" s="892">
        <v>3631162.2015156834</v>
      </c>
      <c r="BN113" s="892">
        <v>4864111.3698547436</v>
      </c>
      <c r="BO113" s="892">
        <v>3435933.4537416343</v>
      </c>
      <c r="BP113" s="892">
        <v>3559282.7850360069</v>
      </c>
      <c r="BQ113" s="892">
        <v>3563276.6232839497</v>
      </c>
      <c r="BR113" s="892">
        <v>3498631.4681388414</v>
      </c>
      <c r="BS113" s="892">
        <v>3617119.4812968583</v>
      </c>
      <c r="BT113" s="892">
        <v>3800538.5757689811</v>
      </c>
      <c r="BU113" s="892">
        <v>2907122.396887389</v>
      </c>
      <c r="BV113" s="892">
        <v>5032342.8524827454</v>
      </c>
      <c r="BW113" s="892">
        <v>3515638.6237526056</v>
      </c>
      <c r="BX113" s="892">
        <v>3452435.7326354622</v>
      </c>
      <c r="BY113" s="892">
        <v>3758252.8785687331</v>
      </c>
      <c r="BZ113" s="892">
        <v>5034355.2677996615</v>
      </c>
      <c r="CA113" s="892">
        <v>3556191.1246225922</v>
      </c>
      <c r="CB113" s="892">
        <v>3683857.6825122684</v>
      </c>
      <c r="CC113" s="892">
        <v>3687991.3050988889</v>
      </c>
      <c r="CD113" s="892">
        <v>3621083.5695237014</v>
      </c>
      <c r="CE113" s="892">
        <v>3743718.6631422495</v>
      </c>
      <c r="CF113" s="892">
        <v>3933557.4259208962</v>
      </c>
      <c r="CG113" s="892">
        <v>3008871.6807784485</v>
      </c>
      <c r="CH113" s="892">
        <v>3008871.6807784485</v>
      </c>
    </row>
    <row r="114" spans="1:86" ht="28.5">
      <c r="A114" s="113" t="s">
        <v>114</v>
      </c>
      <c r="B114" s="894">
        <v>3732749.8934585019</v>
      </c>
      <c r="C114" s="894">
        <v>6340481.5371355219</v>
      </c>
      <c r="D114" s="943">
        <v>8901332.3159749247</v>
      </c>
      <c r="E114" s="894">
        <v>11689023.545149904</v>
      </c>
      <c r="F114" s="894">
        <v>15423266.151501786</v>
      </c>
      <c r="G114" s="894">
        <v>18061077.689919531</v>
      </c>
      <c r="H114" s="894">
        <v>20793586.140755672</v>
      </c>
      <c r="I114" s="894">
        <v>23529160.714016717</v>
      </c>
      <c r="J114" s="894">
        <v>26215106.347008597</v>
      </c>
      <c r="K114" s="894">
        <v>28992016.794214807</v>
      </c>
      <c r="L114" s="894">
        <v>31909740.50520464</v>
      </c>
      <c r="M114" s="942">
        <v>34141576.803940721</v>
      </c>
      <c r="N114" s="894">
        <v>3987732.9277050016</v>
      </c>
      <c r="O114" s="894">
        <v>6773597.9438243164</v>
      </c>
      <c r="P114" s="894">
        <v>9509379.6771820746</v>
      </c>
      <c r="Q114" s="894">
        <v>12487497.264523473</v>
      </c>
      <c r="R114" s="894">
        <v>16476824.871895326</v>
      </c>
      <c r="S114" s="894">
        <v>19294824.531412445</v>
      </c>
      <c r="T114" s="894">
        <v>22213989.821250688</v>
      </c>
      <c r="U114" s="894">
        <v>25136430.679424115</v>
      </c>
      <c r="V114" s="894">
        <v>28005852.459189612</v>
      </c>
      <c r="W114" s="894">
        <v>30972452.832554631</v>
      </c>
      <c r="X114" s="894">
        <v>34089485.381842181</v>
      </c>
      <c r="Y114" s="942">
        <v>36473777.753885098</v>
      </c>
      <c r="Z114" s="894">
        <v>4290438.9146640515</v>
      </c>
      <c r="AA114" s="894">
        <v>7287776.9743716735</v>
      </c>
      <c r="AB114" s="894">
        <v>10231229.964735404</v>
      </c>
      <c r="AC114" s="894">
        <v>13435414.352411674</v>
      </c>
      <c r="AD114" s="894">
        <v>17727568.997748546</v>
      </c>
      <c r="AE114" s="894">
        <v>20759481.018913046</v>
      </c>
      <c r="AF114" s="894">
        <v>23900238.081865754</v>
      </c>
      <c r="AG114" s="894">
        <v>27044519.35922993</v>
      </c>
      <c r="AH114" s="894">
        <v>30131756.917432126</v>
      </c>
      <c r="AI114" s="894">
        <v>33323549.827562481</v>
      </c>
      <c r="AJ114" s="894">
        <v>36677194.113724448</v>
      </c>
      <c r="AK114" s="942">
        <v>39242476.433881462</v>
      </c>
      <c r="AL114" s="894">
        <v>4504960.860397255</v>
      </c>
      <c r="AM114" s="894">
        <v>7652165.8230902581</v>
      </c>
      <c r="AN114" s="894">
        <v>10742791.462972175</v>
      </c>
      <c r="AO114" s="894">
        <v>14107185.070032259</v>
      </c>
      <c r="AP114" s="894">
        <v>18613947.447635978</v>
      </c>
      <c r="AQ114" s="894">
        <v>21797455.069858704</v>
      </c>
      <c r="AR114" s="894">
        <v>25095249.985959049</v>
      </c>
      <c r="AS114" s="894">
        <v>28396745.327191435</v>
      </c>
      <c r="AT114" s="894">
        <v>31638344.763303742</v>
      </c>
      <c r="AU114" s="894">
        <v>34989727.31894061</v>
      </c>
      <c r="AV114" s="894">
        <v>38511053.819410674</v>
      </c>
      <c r="AW114" s="942">
        <v>41204600.255575538</v>
      </c>
      <c r="AX114" s="894">
        <v>4697745.9007050293</v>
      </c>
      <c r="AY114" s="894">
        <v>7979632.1745995013</v>
      </c>
      <c r="AZ114" s="894">
        <v>11202517.873342026</v>
      </c>
      <c r="BA114" s="894">
        <v>14710887.150168775</v>
      </c>
      <c r="BB114" s="894">
        <v>19410511.662105724</v>
      </c>
      <c r="BC114" s="894">
        <v>22730254.129488945</v>
      </c>
      <c r="BD114" s="894">
        <v>26169174.694741126</v>
      </c>
      <c r="BE114" s="894">
        <v>29611954.040909193</v>
      </c>
      <c r="BF114" s="894">
        <v>32992274.29998054</v>
      </c>
      <c r="BG114" s="894">
        <v>36487075.731185235</v>
      </c>
      <c r="BH114" s="894">
        <v>40159093.678788118</v>
      </c>
      <c r="BI114" s="942">
        <v>42967907.588824242</v>
      </c>
      <c r="BJ114" s="894">
        <v>4862167.0072297044</v>
      </c>
      <c r="BK114" s="894">
        <v>8258919.3007104825</v>
      </c>
      <c r="BL114" s="894">
        <v>11594605.998908997</v>
      </c>
      <c r="BM114" s="894">
        <v>15225768.20042468</v>
      </c>
      <c r="BN114" s="894">
        <v>20089879.570279423</v>
      </c>
      <c r="BO114" s="894">
        <v>23525813.024021059</v>
      </c>
      <c r="BP114" s="894">
        <v>27085095.809057064</v>
      </c>
      <c r="BQ114" s="894">
        <v>30648372.432341013</v>
      </c>
      <c r="BR114" s="894">
        <v>34147003.900479853</v>
      </c>
      <c r="BS114" s="894">
        <v>37764123.381776713</v>
      </c>
      <c r="BT114" s="894">
        <v>41564661.957545698</v>
      </c>
      <c r="BU114" s="942">
        <v>44471784.354433089</v>
      </c>
      <c r="BV114" s="894">
        <v>5032342.8524827454</v>
      </c>
      <c r="BW114" s="894">
        <v>8547981.4762353506</v>
      </c>
      <c r="BX114" s="894">
        <v>12000417.208870813</v>
      </c>
      <c r="BY114" s="894">
        <v>15758670.087439546</v>
      </c>
      <c r="BZ114" s="894">
        <v>20793025.355239209</v>
      </c>
      <c r="CA114" s="894">
        <v>24349216.4798618</v>
      </c>
      <c r="CB114" s="894">
        <v>28033074.162374068</v>
      </c>
      <c r="CC114" s="894">
        <v>31721065.467472956</v>
      </c>
      <c r="CD114" s="894">
        <v>35342149.036996655</v>
      </c>
      <c r="CE114" s="894">
        <v>39085867.700138904</v>
      </c>
      <c r="CF114" s="894">
        <v>43019425.1260598</v>
      </c>
      <c r="CG114" s="942">
        <v>46028296.806838252</v>
      </c>
      <c r="CH114" s="894">
        <v>49037168.487616703</v>
      </c>
    </row>
    <row r="115" spans="1:86" ht="21">
      <c r="A115" s="111"/>
      <c r="B115" s="890"/>
      <c r="C115" s="890"/>
      <c r="D115" s="890"/>
      <c r="E115" s="890"/>
      <c r="F115" s="890"/>
      <c r="G115" s="890"/>
      <c r="H115" s="890"/>
      <c r="I115" s="890"/>
      <c r="J115" s="890"/>
      <c r="K115" s="890"/>
      <c r="L115" s="890"/>
      <c r="M115" s="890"/>
      <c r="N115" s="890"/>
      <c r="O115" s="890"/>
      <c r="P115" s="890"/>
      <c r="Q115" s="890"/>
      <c r="R115" s="890"/>
      <c r="S115" s="890"/>
      <c r="T115" s="890"/>
      <c r="U115" s="890"/>
      <c r="V115" s="890"/>
      <c r="W115" s="890"/>
      <c r="X115" s="890"/>
      <c r="Y115" s="890"/>
      <c r="Z115" s="890"/>
      <c r="AA115" s="890"/>
      <c r="AB115" s="890"/>
      <c r="AC115" s="890"/>
      <c r="AD115" s="890"/>
      <c r="AE115" s="890"/>
      <c r="AF115" s="890"/>
      <c r="AG115" s="890"/>
      <c r="AH115" s="890"/>
      <c r="AI115" s="890"/>
      <c r="AJ115" s="890"/>
      <c r="AK115" s="890"/>
      <c r="AL115" s="890"/>
      <c r="AM115" s="890"/>
      <c r="AN115" s="890"/>
      <c r="AO115" s="890"/>
      <c r="AP115" s="890"/>
      <c r="AQ115" s="890"/>
      <c r="AR115" s="890"/>
      <c r="AS115" s="890"/>
      <c r="AT115" s="890"/>
      <c r="AU115" s="890"/>
      <c r="AV115" s="890"/>
      <c r="AW115" s="890"/>
      <c r="AX115" s="890"/>
      <c r="AY115" s="890"/>
      <c r="AZ115" s="890"/>
      <c r="BA115" s="890"/>
      <c r="BB115" s="890"/>
      <c r="BC115" s="890"/>
      <c r="BD115" s="890"/>
      <c r="BE115" s="890"/>
      <c r="BF115" s="890"/>
      <c r="BG115" s="890"/>
      <c r="BH115" s="890"/>
      <c r="BI115" s="890"/>
      <c r="BJ115" s="890"/>
      <c r="BK115" s="890"/>
      <c r="BL115" s="890"/>
      <c r="BM115" s="890"/>
      <c r="BN115" s="890"/>
      <c r="BO115" s="890"/>
      <c r="BP115" s="890"/>
      <c r="BQ115" s="890"/>
      <c r="BR115" s="890"/>
      <c r="BS115" s="890"/>
      <c r="BT115" s="890"/>
      <c r="BU115" s="890"/>
      <c r="BV115" s="890"/>
      <c r="BW115" s="890"/>
      <c r="BX115" s="890"/>
      <c r="BY115" s="890"/>
      <c r="BZ115" s="890"/>
      <c r="CA115" s="890"/>
      <c r="CB115" s="890"/>
      <c r="CC115" s="890"/>
      <c r="CD115" s="890"/>
      <c r="CE115" s="890"/>
      <c r="CF115" s="890"/>
      <c r="CG115" s="890"/>
      <c r="CH115" s="890"/>
    </row>
    <row r="116" spans="1:86" ht="21">
      <c r="A116" s="111"/>
      <c r="B116" s="890" t="s">
        <v>117</v>
      </c>
      <c r="C116" s="890"/>
      <c r="D116" s="890"/>
      <c r="E116" s="890"/>
      <c r="F116" s="890"/>
      <c r="G116" s="890"/>
      <c r="H116" s="890"/>
      <c r="I116" s="890"/>
      <c r="J116" s="890"/>
      <c r="K116" s="890"/>
      <c r="L116" s="890"/>
      <c r="M116" s="890"/>
      <c r="N116" s="890" t="s">
        <v>117</v>
      </c>
      <c r="O116" s="890"/>
      <c r="P116" s="890"/>
      <c r="Q116" s="890"/>
      <c r="R116" s="890"/>
      <c r="S116" s="890"/>
      <c r="T116" s="890"/>
      <c r="U116" s="890"/>
      <c r="V116" s="890"/>
      <c r="W116" s="890"/>
      <c r="X116" s="890"/>
      <c r="Y116" s="890"/>
      <c r="Z116" s="890" t="s">
        <v>117</v>
      </c>
      <c r="AA116" s="890"/>
      <c r="AB116" s="890"/>
      <c r="AC116" s="890"/>
      <c r="AD116" s="890"/>
      <c r="AE116" s="890"/>
      <c r="AF116" s="890"/>
      <c r="AG116" s="890"/>
      <c r="AH116" s="890"/>
      <c r="AI116" s="890"/>
      <c r="AJ116" s="890"/>
      <c r="AK116" s="890"/>
      <c r="AL116" s="890" t="s">
        <v>117</v>
      </c>
      <c r="AM116" s="890"/>
      <c r="AN116" s="890"/>
      <c r="AO116" s="890"/>
      <c r="AP116" s="890"/>
      <c r="AQ116" s="890"/>
      <c r="AR116" s="890"/>
      <c r="AS116" s="890"/>
      <c r="AT116" s="890"/>
      <c r="AU116" s="890"/>
      <c r="AV116" s="890"/>
      <c r="AW116" s="890"/>
      <c r="AX116" s="890" t="s">
        <v>117</v>
      </c>
      <c r="AY116" s="890"/>
      <c r="AZ116" s="890"/>
      <c r="BA116" s="890"/>
      <c r="BB116" s="890"/>
      <c r="BC116" s="890"/>
      <c r="BD116" s="890"/>
      <c r="BE116" s="890"/>
      <c r="BF116" s="890"/>
      <c r="BG116" s="890"/>
      <c r="BH116" s="890"/>
      <c r="BI116" s="890"/>
      <c r="BJ116" s="890" t="s">
        <v>117</v>
      </c>
      <c r="BK116" s="890"/>
      <c r="BL116" s="890"/>
      <c r="BM116" s="890"/>
      <c r="BN116" s="890"/>
      <c r="BO116" s="890"/>
      <c r="BP116" s="890"/>
      <c r="BQ116" s="890"/>
      <c r="BR116" s="890"/>
      <c r="BS116" s="890"/>
      <c r="BT116" s="890"/>
      <c r="BU116" s="890"/>
      <c r="BV116" s="890" t="s">
        <v>117</v>
      </c>
      <c r="BW116" s="890"/>
      <c r="BX116" s="890"/>
      <c r="BY116" s="890"/>
      <c r="BZ116" s="890"/>
      <c r="CA116" s="890"/>
      <c r="CB116" s="890"/>
      <c r="CC116" s="890"/>
      <c r="CD116" s="890"/>
      <c r="CE116" s="890"/>
      <c r="CF116" s="890"/>
      <c r="CG116" s="890"/>
      <c r="CH116" s="890"/>
    </row>
    <row r="117" spans="1:86" ht="21">
      <c r="B117" s="891">
        <v>4503560.629761897</v>
      </c>
      <c r="C117" s="890"/>
      <c r="D117" s="890"/>
      <c r="E117" s="890"/>
      <c r="F117" s="890"/>
      <c r="G117" s="890"/>
      <c r="H117" s="890"/>
      <c r="I117" s="890"/>
      <c r="J117" s="890"/>
      <c r="K117" s="890"/>
      <c r="L117" s="890"/>
      <c r="M117" s="890"/>
      <c r="N117" s="892">
        <v>3868517.4486547546</v>
      </c>
      <c r="O117" s="890"/>
      <c r="P117" s="890"/>
      <c r="Q117" s="890"/>
      <c r="R117" s="890"/>
      <c r="S117" s="890"/>
      <c r="T117" s="890"/>
      <c r="U117" s="890"/>
      <c r="V117" s="890"/>
      <c r="W117" s="890"/>
      <c r="X117" s="890"/>
      <c r="Y117" s="890"/>
      <c r="Z117" s="892">
        <v>3659422.5721143973</v>
      </c>
      <c r="AA117" s="890"/>
      <c r="AB117" s="890"/>
      <c r="AC117" s="890"/>
      <c r="AD117" s="890"/>
      <c r="AE117" s="890"/>
      <c r="AF117" s="890"/>
      <c r="AG117" s="890"/>
      <c r="AH117" s="890"/>
      <c r="AI117" s="890"/>
      <c r="AJ117" s="890"/>
      <c r="AK117" s="890"/>
      <c r="AL117" s="892">
        <v>3844205.2492778292</v>
      </c>
      <c r="AM117" s="890"/>
      <c r="AN117" s="890"/>
      <c r="AO117" s="890"/>
      <c r="AP117" s="890"/>
      <c r="AQ117" s="890"/>
      <c r="AR117" s="890"/>
      <c r="AS117" s="890"/>
      <c r="AT117" s="890"/>
      <c r="AU117" s="890"/>
      <c r="AV117" s="890"/>
      <c r="AW117" s="890"/>
      <c r="AX117" s="892">
        <v>3882281.406756164</v>
      </c>
      <c r="AY117" s="890"/>
      <c r="AZ117" s="890"/>
      <c r="BA117" s="890"/>
      <c r="BB117" s="890"/>
      <c r="BC117" s="890"/>
      <c r="BD117" s="890"/>
      <c r="BE117" s="890"/>
      <c r="BF117" s="890"/>
      <c r="BG117" s="890"/>
      <c r="BH117" s="890"/>
      <c r="BI117" s="890"/>
      <c r="BJ117" s="892">
        <v>3998749.848958849</v>
      </c>
      <c r="BK117" s="890"/>
      <c r="BL117" s="890"/>
      <c r="BM117" s="890"/>
      <c r="BN117" s="890"/>
      <c r="BO117" s="890"/>
      <c r="BP117" s="890"/>
      <c r="BQ117" s="890"/>
      <c r="BR117" s="890"/>
      <c r="BS117" s="890"/>
      <c r="BT117" s="890"/>
      <c r="BU117" s="890"/>
      <c r="BV117" s="892">
        <v>4118712.3444276145</v>
      </c>
      <c r="BW117" s="890"/>
      <c r="BX117" s="890"/>
      <c r="BY117" s="890"/>
      <c r="BZ117" s="890"/>
      <c r="CA117" s="890"/>
      <c r="CB117" s="890"/>
      <c r="CC117" s="890"/>
      <c r="CD117" s="890"/>
      <c r="CE117" s="890"/>
      <c r="CF117" s="890"/>
      <c r="CG117" s="890"/>
      <c r="CH117" s="890"/>
    </row>
    <row r="118" spans="1:86" ht="21">
      <c r="B118" s="893">
        <v>8.3333333300000006E-2</v>
      </c>
      <c r="C118" s="893">
        <v>8.3333333300000006E-2</v>
      </c>
      <c r="D118" s="893">
        <v>8.3333333300000006E-2</v>
      </c>
      <c r="E118" s="893">
        <v>8.3333333300000006E-2</v>
      </c>
      <c r="F118" s="893">
        <v>8.3333333300000006E-2</v>
      </c>
      <c r="G118" s="893">
        <v>8.3333333300000006E-2</v>
      </c>
      <c r="H118" s="893">
        <v>8.3333333300000006E-2</v>
      </c>
      <c r="I118" s="893">
        <v>8.3333333300000006E-2</v>
      </c>
      <c r="J118" s="893">
        <v>8.3333333300000006E-2</v>
      </c>
      <c r="K118" s="893">
        <v>8.3333333300000006E-2</v>
      </c>
      <c r="L118" s="893">
        <v>8.3333333300000006E-2</v>
      </c>
      <c r="M118" s="893">
        <v>8.3333333300000006E-2</v>
      </c>
      <c r="N118" s="893">
        <v>8.3333333300000006E-2</v>
      </c>
      <c r="O118" s="893">
        <v>8.3333333300000006E-2</v>
      </c>
      <c r="P118" s="893">
        <v>8.3333333300000006E-2</v>
      </c>
      <c r="Q118" s="893">
        <v>8.3333333300000006E-2</v>
      </c>
      <c r="R118" s="893">
        <v>8.3333333300000006E-2</v>
      </c>
      <c r="S118" s="893">
        <v>8.3333333300000006E-2</v>
      </c>
      <c r="T118" s="893">
        <v>8.3333333300000006E-2</v>
      </c>
      <c r="U118" s="893">
        <v>8.3333333300000006E-2</v>
      </c>
      <c r="V118" s="893">
        <v>8.3333333300000006E-2</v>
      </c>
      <c r="W118" s="893">
        <v>8.3333333300000006E-2</v>
      </c>
      <c r="X118" s="893">
        <v>8.3333333300000006E-2</v>
      </c>
      <c r="Y118" s="893">
        <v>8.3333333300000006E-2</v>
      </c>
      <c r="Z118" s="893">
        <v>8.3333333300000006E-2</v>
      </c>
      <c r="AA118" s="893">
        <v>8.3333333300000006E-2</v>
      </c>
      <c r="AB118" s="893">
        <v>8.3333333300000006E-2</v>
      </c>
      <c r="AC118" s="893">
        <v>8.3333333300000006E-2</v>
      </c>
      <c r="AD118" s="893">
        <v>8.3333333300000006E-2</v>
      </c>
      <c r="AE118" s="893">
        <v>8.3333333300000006E-2</v>
      </c>
      <c r="AF118" s="893">
        <v>8.3333333300000006E-2</v>
      </c>
      <c r="AG118" s="893">
        <v>8.3333333300000006E-2</v>
      </c>
      <c r="AH118" s="893">
        <v>8.3333333300000006E-2</v>
      </c>
      <c r="AI118" s="893">
        <v>8.3333333300000006E-2</v>
      </c>
      <c r="AJ118" s="893">
        <v>8.3333333300000006E-2</v>
      </c>
      <c r="AK118" s="893">
        <v>8.3333333300000006E-2</v>
      </c>
      <c r="AL118" s="893">
        <v>8.3333333300000006E-2</v>
      </c>
      <c r="AM118" s="893">
        <v>8.3333333300000006E-2</v>
      </c>
      <c r="AN118" s="893">
        <v>8.3333333300000006E-2</v>
      </c>
      <c r="AO118" s="893">
        <v>8.3333333300000006E-2</v>
      </c>
      <c r="AP118" s="893">
        <v>8.3333333300000006E-2</v>
      </c>
      <c r="AQ118" s="893">
        <v>8.3333333300000006E-2</v>
      </c>
      <c r="AR118" s="893">
        <v>8.3333333300000006E-2</v>
      </c>
      <c r="AS118" s="893">
        <v>8.3333333300000006E-2</v>
      </c>
      <c r="AT118" s="893">
        <v>8.3333333300000006E-2</v>
      </c>
      <c r="AU118" s="893">
        <v>8.3333333300000006E-2</v>
      </c>
      <c r="AV118" s="893">
        <v>8.3333333300000006E-2</v>
      </c>
      <c r="AW118" s="893">
        <v>8.3333333300000006E-2</v>
      </c>
      <c r="AX118" s="893">
        <v>8.3333333300000006E-2</v>
      </c>
      <c r="AY118" s="893">
        <v>8.3333333300000006E-2</v>
      </c>
      <c r="AZ118" s="893">
        <v>8.3333333300000006E-2</v>
      </c>
      <c r="BA118" s="893">
        <v>8.3333333300000006E-2</v>
      </c>
      <c r="BB118" s="893">
        <v>8.3333333300000006E-2</v>
      </c>
      <c r="BC118" s="893">
        <v>8.3333333300000006E-2</v>
      </c>
      <c r="BD118" s="893">
        <v>8.3333333300000006E-2</v>
      </c>
      <c r="BE118" s="893">
        <v>8.3333333300000006E-2</v>
      </c>
      <c r="BF118" s="893">
        <v>8.3333333300000006E-2</v>
      </c>
      <c r="BG118" s="893">
        <v>8.3333333300000006E-2</v>
      </c>
      <c r="BH118" s="893">
        <v>8.3333333300000006E-2</v>
      </c>
      <c r="BI118" s="893">
        <v>8.3333333300000006E-2</v>
      </c>
      <c r="BJ118" s="893">
        <v>8.3333333300000006E-2</v>
      </c>
      <c r="BK118" s="893">
        <v>8.3333333300000006E-2</v>
      </c>
      <c r="BL118" s="893">
        <v>8.3333333300000006E-2</v>
      </c>
      <c r="BM118" s="893">
        <v>8.3333333300000006E-2</v>
      </c>
      <c r="BN118" s="893">
        <v>8.3333333300000006E-2</v>
      </c>
      <c r="BO118" s="893">
        <v>8.3333333300000006E-2</v>
      </c>
      <c r="BP118" s="893">
        <v>8.3333333300000006E-2</v>
      </c>
      <c r="BQ118" s="893">
        <v>8.3333333300000006E-2</v>
      </c>
      <c r="BR118" s="893">
        <v>8.3333333300000006E-2</v>
      </c>
      <c r="BS118" s="893">
        <v>8.3333333300000006E-2</v>
      </c>
      <c r="BT118" s="893">
        <v>8.3333333300000006E-2</v>
      </c>
      <c r="BU118" s="893">
        <v>8.3333333300000006E-2</v>
      </c>
      <c r="BV118" s="893">
        <v>8.3333333300000006E-2</v>
      </c>
      <c r="BW118" s="893">
        <v>8.3333333300000006E-2</v>
      </c>
      <c r="BX118" s="893">
        <v>8.3333333300000006E-2</v>
      </c>
      <c r="BY118" s="893">
        <v>8.3333333300000006E-2</v>
      </c>
      <c r="BZ118" s="893">
        <v>8.3333333300000006E-2</v>
      </c>
      <c r="CA118" s="893">
        <v>8.3333333300000006E-2</v>
      </c>
      <c r="CB118" s="893">
        <v>8.3333333300000006E-2</v>
      </c>
      <c r="CC118" s="893">
        <v>8.3333333300000006E-2</v>
      </c>
      <c r="CD118" s="893">
        <v>8.3333333300000006E-2</v>
      </c>
      <c r="CE118" s="893">
        <v>8.3333333300000006E-2</v>
      </c>
      <c r="CF118" s="893">
        <v>8.3333333300000006E-2</v>
      </c>
      <c r="CG118" s="893">
        <v>8.3333333300000006E-2</v>
      </c>
      <c r="CH118" s="893">
        <v>8.3333329999999997E-2</v>
      </c>
    </row>
    <row r="119" spans="1:86" ht="21">
      <c r="A119" s="113" t="s">
        <v>113</v>
      </c>
      <c r="B119" s="892">
        <v>375296.71899670607</v>
      </c>
      <c r="C119" s="892">
        <v>375296.71899670607</v>
      </c>
      <c r="D119" s="892">
        <v>375296.71899670607</v>
      </c>
      <c r="E119" s="892">
        <v>375296.71899670607</v>
      </c>
      <c r="F119" s="892">
        <v>375296.71899670607</v>
      </c>
      <c r="G119" s="892">
        <v>375296.71899670607</v>
      </c>
      <c r="H119" s="892">
        <v>375296.71899670607</v>
      </c>
      <c r="I119" s="892">
        <v>375296.71899670607</v>
      </c>
      <c r="J119" s="892">
        <v>375296.71899670607</v>
      </c>
      <c r="K119" s="892">
        <v>375296.71899670607</v>
      </c>
      <c r="L119" s="892">
        <v>375296.71899670607</v>
      </c>
      <c r="M119" s="892">
        <v>375296.71899670607</v>
      </c>
      <c r="N119" s="892">
        <v>322376.45392561232</v>
      </c>
      <c r="O119" s="892">
        <v>322376.45392561232</v>
      </c>
      <c r="P119" s="892">
        <v>322376.45392561232</v>
      </c>
      <c r="Q119" s="892">
        <v>322376.45392561232</v>
      </c>
      <c r="R119" s="892">
        <v>322376.45392561232</v>
      </c>
      <c r="S119" s="892">
        <v>322376.45392561232</v>
      </c>
      <c r="T119" s="892">
        <v>322376.45392561232</v>
      </c>
      <c r="U119" s="892">
        <v>322376.45392561232</v>
      </c>
      <c r="V119" s="892">
        <v>322376.45392561232</v>
      </c>
      <c r="W119" s="892">
        <v>322376.45392561232</v>
      </c>
      <c r="X119" s="892">
        <v>322376.45392561232</v>
      </c>
      <c r="Y119" s="892">
        <v>322376.45392561232</v>
      </c>
      <c r="Z119" s="892">
        <v>304951.8808875524</v>
      </c>
      <c r="AA119" s="892">
        <v>304951.8808875524</v>
      </c>
      <c r="AB119" s="892">
        <v>304951.8808875524</v>
      </c>
      <c r="AC119" s="892">
        <v>304951.8808875524</v>
      </c>
      <c r="AD119" s="892">
        <v>304951.8808875524</v>
      </c>
      <c r="AE119" s="892">
        <v>304951.8808875524</v>
      </c>
      <c r="AF119" s="892">
        <v>304951.8808875524</v>
      </c>
      <c r="AG119" s="892">
        <v>304951.8808875524</v>
      </c>
      <c r="AH119" s="892">
        <v>304951.8808875524</v>
      </c>
      <c r="AI119" s="892">
        <v>304951.8808875524</v>
      </c>
      <c r="AJ119" s="892">
        <v>304951.8808875524</v>
      </c>
      <c r="AK119" s="892">
        <v>304951.8808875524</v>
      </c>
      <c r="AL119" s="892">
        <v>320350.43731167895</v>
      </c>
      <c r="AM119" s="892">
        <v>320350.43731167895</v>
      </c>
      <c r="AN119" s="892">
        <v>320350.43731167895</v>
      </c>
      <c r="AO119" s="892">
        <v>320350.43731167895</v>
      </c>
      <c r="AP119" s="892">
        <v>320350.43731167895</v>
      </c>
      <c r="AQ119" s="892">
        <v>320350.43731167895</v>
      </c>
      <c r="AR119" s="892">
        <v>320350.43731167895</v>
      </c>
      <c r="AS119" s="892">
        <v>320350.43731167895</v>
      </c>
      <c r="AT119" s="892">
        <v>320350.43731167895</v>
      </c>
      <c r="AU119" s="892">
        <v>320350.43731167895</v>
      </c>
      <c r="AV119" s="892">
        <v>320350.43731167895</v>
      </c>
      <c r="AW119" s="892">
        <v>320350.43731167895</v>
      </c>
      <c r="AX119" s="892">
        <v>323523.4504336043</v>
      </c>
      <c r="AY119" s="892">
        <v>323523.4504336043</v>
      </c>
      <c r="AZ119" s="892">
        <v>323523.4504336043</v>
      </c>
      <c r="BA119" s="892">
        <v>323523.4504336043</v>
      </c>
      <c r="BB119" s="892">
        <v>323523.4504336043</v>
      </c>
      <c r="BC119" s="892">
        <v>323523.4504336043</v>
      </c>
      <c r="BD119" s="892">
        <v>323523.4504336043</v>
      </c>
      <c r="BE119" s="892">
        <v>323523.4504336043</v>
      </c>
      <c r="BF119" s="892">
        <v>323523.4504336043</v>
      </c>
      <c r="BG119" s="892">
        <v>323523.4504336043</v>
      </c>
      <c r="BH119" s="892">
        <v>323523.4504336043</v>
      </c>
      <c r="BI119" s="892">
        <v>323523.4504336043</v>
      </c>
      <c r="BJ119" s="892">
        <v>333229.15394661244</v>
      </c>
      <c r="BK119" s="892">
        <v>333229.15394661244</v>
      </c>
      <c r="BL119" s="892">
        <v>333229.15394661244</v>
      </c>
      <c r="BM119" s="892">
        <v>333229.15394661244</v>
      </c>
      <c r="BN119" s="892">
        <v>333229.15394661244</v>
      </c>
      <c r="BO119" s="892">
        <v>333229.15394661244</v>
      </c>
      <c r="BP119" s="892">
        <v>333229.15394661244</v>
      </c>
      <c r="BQ119" s="892">
        <v>333229.15394661244</v>
      </c>
      <c r="BR119" s="892">
        <v>333229.15394661244</v>
      </c>
      <c r="BS119" s="892">
        <v>333229.15394661244</v>
      </c>
      <c r="BT119" s="892">
        <v>333229.15394661244</v>
      </c>
      <c r="BU119" s="892">
        <v>333229.15394661244</v>
      </c>
      <c r="BV119" s="892">
        <v>343226.02856501081</v>
      </c>
      <c r="BW119" s="892">
        <v>343226.02856501081</v>
      </c>
      <c r="BX119" s="892">
        <v>343226.02856501081</v>
      </c>
      <c r="BY119" s="892">
        <v>343226.02856501081</v>
      </c>
      <c r="BZ119" s="892">
        <v>343226.02856501081</v>
      </c>
      <c r="CA119" s="892">
        <v>343226.02856501081</v>
      </c>
      <c r="CB119" s="892">
        <v>343226.02856501081</v>
      </c>
      <c r="CC119" s="892">
        <v>343226.02856501081</v>
      </c>
      <c r="CD119" s="892">
        <v>343226.02856501081</v>
      </c>
      <c r="CE119" s="892">
        <v>343226.02856501081</v>
      </c>
      <c r="CF119" s="892">
        <v>343226.02856501081</v>
      </c>
      <c r="CG119" s="892">
        <v>343226.02856501081</v>
      </c>
      <c r="CH119" s="892">
        <v>343226.01497326005</v>
      </c>
    </row>
    <row r="120" spans="1:86" ht="28.5">
      <c r="A120" s="113" t="s">
        <v>114</v>
      </c>
      <c r="B120" s="894">
        <v>375296.71899670607</v>
      </c>
      <c r="C120" s="894">
        <v>750593.43799341214</v>
      </c>
      <c r="D120" s="943">
        <v>1125890.1569901183</v>
      </c>
      <c r="E120" s="894">
        <v>1501186.8759868243</v>
      </c>
      <c r="F120" s="894">
        <v>1876483.5949835302</v>
      </c>
      <c r="G120" s="894">
        <v>2251780.3139802362</v>
      </c>
      <c r="H120" s="894">
        <v>2627077.0329769421</v>
      </c>
      <c r="I120" s="894">
        <v>3002373.7519736481</v>
      </c>
      <c r="J120" s="894">
        <v>3377670.470970354</v>
      </c>
      <c r="K120" s="894">
        <v>3752967.18996706</v>
      </c>
      <c r="L120" s="894">
        <v>4128263.9089637659</v>
      </c>
      <c r="M120" s="942">
        <v>4503560.6279604724</v>
      </c>
      <c r="N120" s="894">
        <v>322376.45392561232</v>
      </c>
      <c r="O120" s="894">
        <v>644752.90785122465</v>
      </c>
      <c r="P120" s="894">
        <v>967129.36177683691</v>
      </c>
      <c r="Q120" s="894">
        <v>1289505.8157024493</v>
      </c>
      <c r="R120" s="894">
        <v>1611882.2696280617</v>
      </c>
      <c r="S120" s="894">
        <v>1934258.7235536741</v>
      </c>
      <c r="T120" s="894">
        <v>2256635.1774792862</v>
      </c>
      <c r="U120" s="894">
        <v>2579011.6314048986</v>
      </c>
      <c r="V120" s="894">
        <v>2901388.085330511</v>
      </c>
      <c r="W120" s="894">
        <v>3223764.5392561234</v>
      </c>
      <c r="X120" s="894">
        <v>3546140.9931817357</v>
      </c>
      <c r="Y120" s="942">
        <v>3868517.4471073481</v>
      </c>
      <c r="Z120" s="894">
        <v>304951.8808875524</v>
      </c>
      <c r="AA120" s="894">
        <v>609903.76177510479</v>
      </c>
      <c r="AB120" s="894">
        <v>914855.64266265719</v>
      </c>
      <c r="AC120" s="894">
        <v>1219807.5235502096</v>
      </c>
      <c r="AD120" s="894">
        <v>1524759.404437762</v>
      </c>
      <c r="AE120" s="894">
        <v>1829711.2853253144</v>
      </c>
      <c r="AF120" s="894">
        <v>2134663.166212867</v>
      </c>
      <c r="AG120" s="894">
        <v>2439615.0471004192</v>
      </c>
      <c r="AH120" s="894">
        <v>2744566.9279879713</v>
      </c>
      <c r="AI120" s="894">
        <v>3049518.8088755235</v>
      </c>
      <c r="AJ120" s="894">
        <v>3354470.6897630757</v>
      </c>
      <c r="AK120" s="942">
        <v>3659422.5706506278</v>
      </c>
      <c r="AL120" s="894">
        <v>320350.43731167895</v>
      </c>
      <c r="AM120" s="894">
        <v>640700.8746233579</v>
      </c>
      <c r="AN120" s="894">
        <v>961051.31193503691</v>
      </c>
      <c r="AO120" s="894">
        <v>1281401.7492467158</v>
      </c>
      <c r="AP120" s="894">
        <v>1601752.1865583947</v>
      </c>
      <c r="AQ120" s="894">
        <v>1922102.6238700736</v>
      </c>
      <c r="AR120" s="894">
        <v>2242453.0611817525</v>
      </c>
      <c r="AS120" s="894">
        <v>2562803.4984934316</v>
      </c>
      <c r="AT120" s="894">
        <v>2883153.9358051107</v>
      </c>
      <c r="AU120" s="894">
        <v>3203504.3731167899</v>
      </c>
      <c r="AV120" s="894">
        <v>3523854.810428469</v>
      </c>
      <c r="AW120" s="942">
        <v>3844205.2477401481</v>
      </c>
      <c r="AX120" s="894">
        <v>323523.4504336043</v>
      </c>
      <c r="AY120" s="894">
        <v>647046.90086720861</v>
      </c>
      <c r="AZ120" s="894">
        <v>970570.35130081291</v>
      </c>
      <c r="BA120" s="894">
        <v>1294093.8017344172</v>
      </c>
      <c r="BB120" s="894">
        <v>1617617.2521680216</v>
      </c>
      <c r="BC120" s="894">
        <v>1941140.702601626</v>
      </c>
      <c r="BD120" s="894">
        <v>2264664.1530352305</v>
      </c>
      <c r="BE120" s="894">
        <v>2588187.6034688349</v>
      </c>
      <c r="BF120" s="894">
        <v>2911711.0539024393</v>
      </c>
      <c r="BG120" s="894">
        <v>3235234.5043360437</v>
      </c>
      <c r="BH120" s="894">
        <v>3558757.9547696481</v>
      </c>
      <c r="BI120" s="942">
        <v>3882281.4052032526</v>
      </c>
      <c r="BJ120" s="894">
        <v>333229.15394661244</v>
      </c>
      <c r="BK120" s="894">
        <v>666458.30789322488</v>
      </c>
      <c r="BL120" s="894">
        <v>999687.46183983725</v>
      </c>
      <c r="BM120" s="894">
        <v>1332916.6157864498</v>
      </c>
      <c r="BN120" s="894">
        <v>1666145.7697330622</v>
      </c>
      <c r="BO120" s="894">
        <v>1999374.9236796747</v>
      </c>
      <c r="BP120" s="894">
        <v>2332604.077626287</v>
      </c>
      <c r="BQ120" s="894">
        <v>2665833.2315728995</v>
      </c>
      <c r="BR120" s="894">
        <v>2999062.385519512</v>
      </c>
      <c r="BS120" s="894">
        <v>3332291.5394661245</v>
      </c>
      <c r="BT120" s="894">
        <v>3665520.693412737</v>
      </c>
      <c r="BU120" s="942">
        <v>3998749.8473593495</v>
      </c>
      <c r="BV120" s="894">
        <v>343226.02856501081</v>
      </c>
      <c r="BW120" s="894">
        <v>686452.05713002163</v>
      </c>
      <c r="BX120" s="894">
        <v>1029678.0856950325</v>
      </c>
      <c r="BY120" s="894">
        <v>1372904.1142600433</v>
      </c>
      <c r="BZ120" s="894">
        <v>1716130.142825054</v>
      </c>
      <c r="CA120" s="894">
        <v>2059356.1713900648</v>
      </c>
      <c r="CB120" s="894">
        <v>2402582.1999550755</v>
      </c>
      <c r="CC120" s="894">
        <v>2745808.2285200865</v>
      </c>
      <c r="CD120" s="894">
        <v>3089034.2570850975</v>
      </c>
      <c r="CE120" s="894">
        <v>3432260.2856501085</v>
      </c>
      <c r="CF120" s="894">
        <v>3775486.3142151195</v>
      </c>
      <c r="CG120" s="942">
        <v>4118712.3427801304</v>
      </c>
      <c r="CH120" s="894">
        <v>4461938.3577533904</v>
      </c>
    </row>
    <row r="121" spans="1:86" ht="21">
      <c r="A121" s="111"/>
      <c r="B121" s="890"/>
      <c r="C121" s="890"/>
      <c r="D121" s="890"/>
      <c r="E121" s="890"/>
      <c r="F121" s="890"/>
      <c r="G121" s="890"/>
      <c r="H121" s="890"/>
      <c r="I121" s="890"/>
      <c r="J121" s="890"/>
      <c r="K121" s="890"/>
      <c r="L121" s="890"/>
      <c r="M121" s="890"/>
      <c r="N121" s="890"/>
      <c r="O121" s="890"/>
      <c r="P121" s="890"/>
      <c r="Q121" s="890"/>
      <c r="R121" s="890"/>
      <c r="S121" s="890"/>
      <c r="T121" s="890"/>
      <c r="U121" s="890"/>
      <c r="V121" s="890"/>
      <c r="W121" s="890"/>
      <c r="X121" s="890"/>
      <c r="Y121" s="890"/>
      <c r="Z121" s="890"/>
      <c r="AA121" s="890"/>
      <c r="AB121" s="890"/>
      <c r="AC121" s="890"/>
      <c r="AD121" s="890"/>
      <c r="AE121" s="890"/>
      <c r="AF121" s="890"/>
      <c r="AG121" s="890"/>
      <c r="AH121" s="890"/>
      <c r="AI121" s="890"/>
      <c r="AJ121" s="890"/>
      <c r="AK121" s="890"/>
      <c r="AL121" s="890"/>
      <c r="AM121" s="890"/>
      <c r="AN121" s="890"/>
      <c r="AO121" s="890"/>
      <c r="AP121" s="890"/>
      <c r="AQ121" s="890"/>
      <c r="AR121" s="890"/>
      <c r="AS121" s="890"/>
      <c r="AT121" s="890"/>
      <c r="AU121" s="890"/>
      <c r="AV121" s="890"/>
      <c r="AW121" s="890"/>
      <c r="AX121" s="890"/>
      <c r="AY121" s="890"/>
      <c r="AZ121" s="890"/>
      <c r="BA121" s="890"/>
      <c r="BB121" s="890"/>
      <c r="BC121" s="890"/>
      <c r="BD121" s="890"/>
      <c r="BE121" s="890"/>
      <c r="BF121" s="890"/>
      <c r="BG121" s="890"/>
      <c r="BH121" s="890"/>
      <c r="BI121" s="890"/>
      <c r="BJ121" s="890"/>
      <c r="BK121" s="890"/>
      <c r="BL121" s="890"/>
      <c r="BM121" s="890"/>
      <c r="BN121" s="890"/>
      <c r="BO121" s="890"/>
      <c r="BP121" s="890"/>
      <c r="BQ121" s="890"/>
      <c r="BR121" s="890"/>
      <c r="BS121" s="890"/>
      <c r="BT121" s="890"/>
      <c r="BU121" s="890"/>
      <c r="BV121" s="890"/>
      <c r="BW121" s="890"/>
      <c r="BX121" s="890"/>
      <c r="BY121" s="890"/>
      <c r="BZ121" s="890"/>
      <c r="CA121" s="890"/>
      <c r="CB121" s="890"/>
      <c r="CC121" s="890"/>
      <c r="CD121" s="890"/>
      <c r="CE121" s="890"/>
      <c r="CF121" s="890"/>
      <c r="CG121" s="890"/>
      <c r="CH121" s="890"/>
    </row>
    <row r="122" spans="1:86" ht="21">
      <c r="A122" s="113"/>
      <c r="B122" s="890" t="s">
        <v>9</v>
      </c>
      <c r="C122" s="898"/>
      <c r="D122" s="898"/>
      <c r="E122" s="898"/>
      <c r="F122" s="898"/>
      <c r="G122" s="898"/>
      <c r="H122" s="898"/>
      <c r="I122" s="898"/>
      <c r="J122" s="898"/>
      <c r="K122" s="898"/>
      <c r="L122" s="898"/>
      <c r="M122" s="898"/>
      <c r="N122" s="890" t="s">
        <v>9</v>
      </c>
      <c r="O122" s="898"/>
      <c r="P122" s="898"/>
      <c r="Q122" s="898"/>
      <c r="R122" s="898"/>
      <c r="S122" s="898"/>
      <c r="T122" s="898"/>
      <c r="U122" s="898"/>
      <c r="V122" s="898"/>
      <c r="W122" s="898"/>
      <c r="X122" s="898"/>
      <c r="Y122" s="898"/>
      <c r="Z122" s="890" t="s">
        <v>9</v>
      </c>
      <c r="AA122" s="898"/>
      <c r="AB122" s="898"/>
      <c r="AC122" s="898"/>
      <c r="AD122" s="898"/>
      <c r="AE122" s="898"/>
      <c r="AF122" s="898"/>
      <c r="AG122" s="898"/>
      <c r="AH122" s="898"/>
      <c r="AI122" s="898"/>
      <c r="AJ122" s="898"/>
      <c r="AK122" s="898"/>
      <c r="AL122" s="890" t="s">
        <v>9</v>
      </c>
      <c r="AM122" s="898"/>
      <c r="AN122" s="898"/>
      <c r="AO122" s="898"/>
      <c r="AP122" s="898"/>
      <c r="AQ122" s="898"/>
      <c r="AR122" s="898"/>
      <c r="AS122" s="898"/>
      <c r="AT122" s="898"/>
      <c r="AU122" s="898"/>
      <c r="AV122" s="898"/>
      <c r="AW122" s="898"/>
      <c r="AX122" s="890" t="s">
        <v>9</v>
      </c>
      <c r="AY122" s="898"/>
      <c r="AZ122" s="898"/>
      <c r="BA122" s="898"/>
      <c r="BB122" s="898"/>
      <c r="BC122" s="898"/>
      <c r="BD122" s="898"/>
      <c r="BE122" s="898"/>
      <c r="BF122" s="898"/>
      <c r="BG122" s="898"/>
      <c r="BH122" s="898"/>
      <c r="BI122" s="898"/>
      <c r="BJ122" s="890" t="s">
        <v>9</v>
      </c>
      <c r="BK122" s="898"/>
      <c r="BL122" s="898"/>
      <c r="BM122" s="898"/>
      <c r="BN122" s="898"/>
      <c r="BO122" s="898"/>
      <c r="BP122" s="898"/>
      <c r="BQ122" s="898"/>
      <c r="BR122" s="898"/>
      <c r="BS122" s="898"/>
      <c r="BT122" s="898"/>
      <c r="BU122" s="898"/>
      <c r="BV122" s="890" t="s">
        <v>9</v>
      </c>
      <c r="BW122" s="898"/>
      <c r="BX122" s="898"/>
      <c r="BY122" s="898"/>
      <c r="BZ122" s="898"/>
      <c r="CA122" s="898"/>
      <c r="CB122" s="898"/>
      <c r="CC122" s="898"/>
      <c r="CD122" s="898"/>
      <c r="CE122" s="898"/>
      <c r="CF122" s="898"/>
      <c r="CG122" s="898"/>
      <c r="CH122" s="898"/>
    </row>
    <row r="123" spans="1:86" ht="21">
      <c r="B123" s="891">
        <v>1260000</v>
      </c>
      <c r="C123" s="890"/>
      <c r="D123" s="890"/>
      <c r="E123" s="890"/>
      <c r="F123" s="890"/>
      <c r="G123" s="890"/>
      <c r="H123" s="890"/>
      <c r="I123" s="890"/>
      <c r="J123" s="890"/>
      <c r="K123" s="890"/>
      <c r="L123" s="890"/>
      <c r="M123" s="890"/>
      <c r="N123" s="892">
        <v>1324000</v>
      </c>
      <c r="O123" s="890"/>
      <c r="P123" s="890"/>
      <c r="Q123" s="890"/>
      <c r="R123" s="890"/>
      <c r="S123" s="890"/>
      <c r="T123" s="890"/>
      <c r="U123" s="890"/>
      <c r="V123" s="890"/>
      <c r="W123" s="890"/>
      <c r="X123" s="890"/>
      <c r="Y123" s="890"/>
      <c r="Z123" s="892">
        <v>1947218.0574793217</v>
      </c>
      <c r="AA123" s="890"/>
      <c r="AB123" s="890"/>
      <c r="AC123" s="890"/>
      <c r="AD123" s="890"/>
      <c r="AE123" s="890"/>
      <c r="AF123" s="890"/>
      <c r="AG123" s="890"/>
      <c r="AH123" s="890"/>
      <c r="AI123" s="890"/>
      <c r="AJ123" s="890"/>
      <c r="AK123" s="890"/>
      <c r="AL123" s="892">
        <v>2021988.8074793217</v>
      </c>
      <c r="AM123" s="890"/>
      <c r="AN123" s="890"/>
      <c r="AO123" s="890"/>
      <c r="AP123" s="890"/>
      <c r="AQ123" s="890"/>
      <c r="AR123" s="890"/>
      <c r="AS123" s="890"/>
      <c r="AT123" s="890"/>
      <c r="AU123" s="890"/>
      <c r="AV123" s="890"/>
      <c r="AW123" s="890"/>
      <c r="AX123" s="892">
        <v>1988972.8607699743</v>
      </c>
      <c r="AY123" s="890"/>
      <c r="AZ123" s="890"/>
      <c r="BA123" s="890"/>
      <c r="BB123" s="890"/>
      <c r="BC123" s="890"/>
      <c r="BD123" s="890"/>
      <c r="BE123" s="890"/>
      <c r="BF123" s="890"/>
      <c r="BG123" s="890"/>
      <c r="BH123" s="890"/>
      <c r="BI123" s="890"/>
      <c r="BJ123" s="892">
        <v>2070780.749197647</v>
      </c>
      <c r="BK123" s="890"/>
      <c r="BL123" s="890"/>
      <c r="BM123" s="890"/>
      <c r="BN123" s="890"/>
      <c r="BO123" s="890"/>
      <c r="BP123" s="890"/>
      <c r="BQ123" s="890"/>
      <c r="BR123" s="890"/>
      <c r="BS123" s="890"/>
      <c r="BT123" s="890"/>
      <c r="BU123" s="890"/>
      <c r="BV123" s="892">
        <v>2156538.0484859133</v>
      </c>
      <c r="BW123" s="890"/>
      <c r="BX123" s="890"/>
      <c r="BY123" s="890"/>
      <c r="BZ123" s="890"/>
      <c r="CA123" s="890"/>
      <c r="CB123" s="890"/>
      <c r="CC123" s="890"/>
      <c r="CD123" s="890"/>
      <c r="CE123" s="890"/>
      <c r="CF123" s="890"/>
      <c r="CG123" s="890"/>
      <c r="CH123" s="890"/>
    </row>
    <row r="124" spans="1:86" ht="21">
      <c r="B124" s="893">
        <v>0</v>
      </c>
      <c r="C124" s="893">
        <v>0</v>
      </c>
      <c r="D124" s="893">
        <v>0</v>
      </c>
      <c r="E124" s="893">
        <v>0</v>
      </c>
      <c r="F124" s="893">
        <v>0.5</v>
      </c>
      <c r="G124" s="893">
        <v>0</v>
      </c>
      <c r="H124" s="893">
        <v>0</v>
      </c>
      <c r="I124" s="893">
        <v>0</v>
      </c>
      <c r="J124" s="893">
        <v>0</v>
      </c>
      <c r="K124" s="893">
        <v>0</v>
      </c>
      <c r="L124" s="893">
        <v>0.5</v>
      </c>
      <c r="M124" s="893">
        <v>0</v>
      </c>
      <c r="N124" s="893">
        <v>0</v>
      </c>
      <c r="O124" s="893">
        <v>0</v>
      </c>
      <c r="P124" s="893">
        <v>0</v>
      </c>
      <c r="Q124" s="893">
        <v>0</v>
      </c>
      <c r="R124" s="893">
        <v>0.5</v>
      </c>
      <c r="S124" s="893">
        <v>0</v>
      </c>
      <c r="T124" s="893">
        <v>0</v>
      </c>
      <c r="U124" s="893">
        <v>0</v>
      </c>
      <c r="V124" s="893">
        <v>0</v>
      </c>
      <c r="W124" s="893">
        <v>0</v>
      </c>
      <c r="X124" s="893">
        <v>0.5</v>
      </c>
      <c r="Y124" s="893">
        <v>0</v>
      </c>
      <c r="Z124" s="893">
        <v>0</v>
      </c>
      <c r="AA124" s="893">
        <v>0</v>
      </c>
      <c r="AB124" s="893">
        <v>0</v>
      </c>
      <c r="AC124" s="893">
        <v>0</v>
      </c>
      <c r="AD124" s="893">
        <v>0.5</v>
      </c>
      <c r="AE124" s="893">
        <v>0</v>
      </c>
      <c r="AF124" s="893">
        <v>0</v>
      </c>
      <c r="AG124" s="893">
        <v>0</v>
      </c>
      <c r="AH124" s="893">
        <v>0</v>
      </c>
      <c r="AI124" s="893">
        <v>0</v>
      </c>
      <c r="AJ124" s="893">
        <v>0.5</v>
      </c>
      <c r="AK124" s="893">
        <v>0</v>
      </c>
      <c r="AL124" s="893">
        <v>0</v>
      </c>
      <c r="AM124" s="893">
        <v>0</v>
      </c>
      <c r="AN124" s="893">
        <v>0</v>
      </c>
      <c r="AO124" s="893">
        <v>0</v>
      </c>
      <c r="AP124" s="893">
        <v>0.5</v>
      </c>
      <c r="AQ124" s="893">
        <v>0</v>
      </c>
      <c r="AR124" s="893">
        <v>0</v>
      </c>
      <c r="AS124" s="893">
        <v>0</v>
      </c>
      <c r="AT124" s="893">
        <v>0</v>
      </c>
      <c r="AU124" s="893">
        <v>0</v>
      </c>
      <c r="AV124" s="893">
        <v>0.5</v>
      </c>
      <c r="AW124" s="893">
        <v>0</v>
      </c>
      <c r="AX124" s="893">
        <v>0</v>
      </c>
      <c r="AY124" s="893">
        <v>0</v>
      </c>
      <c r="AZ124" s="893">
        <v>0</v>
      </c>
      <c r="BA124" s="893">
        <v>0</v>
      </c>
      <c r="BB124" s="893">
        <v>0.5</v>
      </c>
      <c r="BC124" s="893">
        <v>0</v>
      </c>
      <c r="BD124" s="893">
        <v>0</v>
      </c>
      <c r="BE124" s="893">
        <v>0</v>
      </c>
      <c r="BF124" s="893">
        <v>0</v>
      </c>
      <c r="BG124" s="893">
        <v>0</v>
      </c>
      <c r="BH124" s="893">
        <v>0.5</v>
      </c>
      <c r="BI124" s="893">
        <v>0</v>
      </c>
      <c r="BJ124" s="893">
        <v>0</v>
      </c>
      <c r="BK124" s="893">
        <v>0</v>
      </c>
      <c r="BL124" s="893">
        <v>0</v>
      </c>
      <c r="BM124" s="893">
        <v>0</v>
      </c>
      <c r="BN124" s="893">
        <v>0.5</v>
      </c>
      <c r="BO124" s="893">
        <v>0</v>
      </c>
      <c r="BP124" s="893">
        <v>0</v>
      </c>
      <c r="BQ124" s="893">
        <v>0</v>
      </c>
      <c r="BR124" s="893">
        <v>0</v>
      </c>
      <c r="BS124" s="893">
        <v>0</v>
      </c>
      <c r="BT124" s="893">
        <v>0.5</v>
      </c>
      <c r="BU124" s="893">
        <v>0</v>
      </c>
      <c r="BV124" s="893">
        <v>0</v>
      </c>
      <c r="BW124" s="893">
        <v>0</v>
      </c>
      <c r="BX124" s="893">
        <v>0</v>
      </c>
      <c r="BY124" s="893">
        <v>0</v>
      </c>
      <c r="BZ124" s="893">
        <v>0.5</v>
      </c>
      <c r="CA124" s="893">
        <v>0</v>
      </c>
      <c r="CB124" s="893">
        <v>0</v>
      </c>
      <c r="CC124" s="893">
        <v>0</v>
      </c>
      <c r="CD124" s="893">
        <v>0</v>
      </c>
      <c r="CE124" s="893">
        <v>0</v>
      </c>
      <c r="CF124" s="893">
        <v>0.5</v>
      </c>
      <c r="CG124" s="893">
        <v>0</v>
      </c>
      <c r="CH124" s="893">
        <v>0</v>
      </c>
    </row>
    <row r="125" spans="1:86" ht="21">
      <c r="A125" s="113" t="s">
        <v>113</v>
      </c>
      <c r="B125" s="892">
        <v>0</v>
      </c>
      <c r="C125" s="892">
        <v>0</v>
      </c>
      <c r="D125" s="892">
        <v>0</v>
      </c>
      <c r="E125" s="892">
        <v>0</v>
      </c>
      <c r="F125" s="892">
        <v>630000</v>
      </c>
      <c r="G125" s="892">
        <v>0</v>
      </c>
      <c r="H125" s="892">
        <v>0</v>
      </c>
      <c r="I125" s="892">
        <v>0</v>
      </c>
      <c r="J125" s="892">
        <v>0</v>
      </c>
      <c r="K125" s="892">
        <v>0</v>
      </c>
      <c r="L125" s="892">
        <v>630000</v>
      </c>
      <c r="M125" s="892">
        <v>0</v>
      </c>
      <c r="N125" s="892">
        <v>0</v>
      </c>
      <c r="O125" s="892">
        <v>0</v>
      </c>
      <c r="P125" s="892">
        <v>0</v>
      </c>
      <c r="Q125" s="892">
        <v>0</v>
      </c>
      <c r="R125" s="892">
        <v>662000</v>
      </c>
      <c r="S125" s="892">
        <v>0</v>
      </c>
      <c r="T125" s="892">
        <v>0</v>
      </c>
      <c r="U125" s="892">
        <v>0</v>
      </c>
      <c r="V125" s="892">
        <v>0</v>
      </c>
      <c r="W125" s="892">
        <v>0</v>
      </c>
      <c r="X125" s="892">
        <v>662000</v>
      </c>
      <c r="Y125" s="892">
        <v>0</v>
      </c>
      <c r="Z125" s="892">
        <v>0</v>
      </c>
      <c r="AA125" s="892">
        <v>0</v>
      </c>
      <c r="AB125" s="892">
        <v>0</v>
      </c>
      <c r="AC125" s="892">
        <v>0</v>
      </c>
      <c r="AD125" s="892">
        <v>973609.02873966086</v>
      </c>
      <c r="AE125" s="892">
        <v>0</v>
      </c>
      <c r="AF125" s="892">
        <v>0</v>
      </c>
      <c r="AG125" s="892">
        <v>0</v>
      </c>
      <c r="AH125" s="892">
        <v>0</v>
      </c>
      <c r="AI125" s="892">
        <v>0</v>
      </c>
      <c r="AJ125" s="892">
        <v>973609.02873966086</v>
      </c>
      <c r="AK125" s="892">
        <v>0</v>
      </c>
      <c r="AL125" s="892">
        <v>0</v>
      </c>
      <c r="AM125" s="892">
        <v>0</v>
      </c>
      <c r="AN125" s="892">
        <v>0</v>
      </c>
      <c r="AO125" s="892">
        <v>0</v>
      </c>
      <c r="AP125" s="892">
        <v>1010994.4037396609</v>
      </c>
      <c r="AQ125" s="892">
        <v>0</v>
      </c>
      <c r="AR125" s="892">
        <v>0</v>
      </c>
      <c r="AS125" s="892">
        <v>0</v>
      </c>
      <c r="AT125" s="892">
        <v>0</v>
      </c>
      <c r="AU125" s="892">
        <v>0</v>
      </c>
      <c r="AV125" s="892">
        <v>1010994.4037396609</v>
      </c>
      <c r="AW125" s="892">
        <v>0</v>
      </c>
      <c r="AX125" s="892">
        <v>0</v>
      </c>
      <c r="AY125" s="892">
        <v>0</v>
      </c>
      <c r="AZ125" s="892">
        <v>0</v>
      </c>
      <c r="BA125" s="892">
        <v>0</v>
      </c>
      <c r="BB125" s="892">
        <v>994486.43038498715</v>
      </c>
      <c r="BC125" s="892">
        <v>0</v>
      </c>
      <c r="BD125" s="892">
        <v>0</v>
      </c>
      <c r="BE125" s="892">
        <v>0</v>
      </c>
      <c r="BF125" s="892">
        <v>0</v>
      </c>
      <c r="BG125" s="892">
        <v>0</v>
      </c>
      <c r="BH125" s="892">
        <v>994486.43038498715</v>
      </c>
      <c r="BI125" s="892">
        <v>0</v>
      </c>
      <c r="BJ125" s="892">
        <v>0</v>
      </c>
      <c r="BK125" s="892">
        <v>0</v>
      </c>
      <c r="BL125" s="892">
        <v>0</v>
      </c>
      <c r="BM125" s="892">
        <v>0</v>
      </c>
      <c r="BN125" s="892">
        <v>1035390.3745988235</v>
      </c>
      <c r="BO125" s="892">
        <v>0</v>
      </c>
      <c r="BP125" s="892">
        <v>0</v>
      </c>
      <c r="BQ125" s="892">
        <v>0</v>
      </c>
      <c r="BR125" s="892">
        <v>0</v>
      </c>
      <c r="BS125" s="892">
        <v>0</v>
      </c>
      <c r="BT125" s="892">
        <v>1035390.3745988235</v>
      </c>
      <c r="BU125" s="892">
        <v>0</v>
      </c>
      <c r="BV125" s="892">
        <v>0</v>
      </c>
      <c r="BW125" s="892">
        <v>0</v>
      </c>
      <c r="BX125" s="892">
        <v>0</v>
      </c>
      <c r="BY125" s="892">
        <v>0</v>
      </c>
      <c r="BZ125" s="892">
        <v>1078269.0242429567</v>
      </c>
      <c r="CA125" s="892">
        <v>0</v>
      </c>
      <c r="CB125" s="892">
        <v>0</v>
      </c>
      <c r="CC125" s="892">
        <v>0</v>
      </c>
      <c r="CD125" s="892">
        <v>0</v>
      </c>
      <c r="CE125" s="892">
        <v>0</v>
      </c>
      <c r="CF125" s="892">
        <v>1078269.0242429567</v>
      </c>
      <c r="CG125" s="892">
        <v>0</v>
      </c>
      <c r="CH125" s="892">
        <v>0</v>
      </c>
    </row>
    <row r="126" spans="1:86" ht="23.25">
      <c r="A126" s="113" t="s">
        <v>114</v>
      </c>
      <c r="B126" s="894">
        <v>0</v>
      </c>
      <c r="C126" s="894">
        <v>0</v>
      </c>
      <c r="D126" s="894">
        <v>0</v>
      </c>
      <c r="E126" s="894">
        <v>0</v>
      </c>
      <c r="F126" s="894">
        <v>630000</v>
      </c>
      <c r="G126" s="894">
        <v>630000</v>
      </c>
      <c r="H126" s="894">
        <v>630000</v>
      </c>
      <c r="I126" s="894">
        <v>630000</v>
      </c>
      <c r="J126" s="894">
        <v>630000</v>
      </c>
      <c r="K126" s="894">
        <v>630000</v>
      </c>
      <c r="L126" s="894">
        <v>1260000</v>
      </c>
      <c r="M126" s="942">
        <v>1260000</v>
      </c>
      <c r="N126" s="894">
        <v>0</v>
      </c>
      <c r="O126" s="894">
        <v>0</v>
      </c>
      <c r="P126" s="894">
        <v>0</v>
      </c>
      <c r="Q126" s="894">
        <v>0</v>
      </c>
      <c r="R126" s="894">
        <v>662000</v>
      </c>
      <c r="S126" s="894">
        <v>662000</v>
      </c>
      <c r="T126" s="894">
        <v>662000</v>
      </c>
      <c r="U126" s="894">
        <v>662000</v>
      </c>
      <c r="V126" s="894">
        <v>662000</v>
      </c>
      <c r="W126" s="894">
        <v>662000</v>
      </c>
      <c r="X126" s="894">
        <v>1324000</v>
      </c>
      <c r="Y126" s="942">
        <v>1324000</v>
      </c>
      <c r="Z126" s="894">
        <v>0</v>
      </c>
      <c r="AA126" s="894">
        <v>0</v>
      </c>
      <c r="AB126" s="894">
        <v>0</v>
      </c>
      <c r="AC126" s="894">
        <v>0</v>
      </c>
      <c r="AD126" s="894">
        <v>973609.02873966086</v>
      </c>
      <c r="AE126" s="894">
        <v>973609.02873966086</v>
      </c>
      <c r="AF126" s="894">
        <v>973609.02873966086</v>
      </c>
      <c r="AG126" s="894">
        <v>973609.02873966086</v>
      </c>
      <c r="AH126" s="894">
        <v>973609.02873966086</v>
      </c>
      <c r="AI126" s="894">
        <v>973609.02873966086</v>
      </c>
      <c r="AJ126" s="894">
        <v>1947218.0574793217</v>
      </c>
      <c r="AK126" s="942">
        <v>1947218.0574793217</v>
      </c>
      <c r="AL126" s="894">
        <v>0</v>
      </c>
      <c r="AM126" s="894">
        <v>0</v>
      </c>
      <c r="AN126" s="894">
        <v>0</v>
      </c>
      <c r="AO126" s="894">
        <v>0</v>
      </c>
      <c r="AP126" s="894">
        <v>1010994.4037396609</v>
      </c>
      <c r="AQ126" s="894">
        <v>1010994.4037396609</v>
      </c>
      <c r="AR126" s="894">
        <v>1010994.4037396609</v>
      </c>
      <c r="AS126" s="894">
        <v>1010994.4037396609</v>
      </c>
      <c r="AT126" s="894">
        <v>1010994.4037396609</v>
      </c>
      <c r="AU126" s="894">
        <v>1010994.4037396609</v>
      </c>
      <c r="AV126" s="894">
        <v>2021988.8074793217</v>
      </c>
      <c r="AW126" s="942">
        <v>2021988.8074793217</v>
      </c>
      <c r="AX126" s="894">
        <v>0</v>
      </c>
      <c r="AY126" s="894">
        <v>0</v>
      </c>
      <c r="AZ126" s="894">
        <v>0</v>
      </c>
      <c r="BA126" s="894">
        <v>0</v>
      </c>
      <c r="BB126" s="894">
        <v>994486.43038498715</v>
      </c>
      <c r="BC126" s="894">
        <v>994486.43038498715</v>
      </c>
      <c r="BD126" s="894">
        <v>994486.43038498715</v>
      </c>
      <c r="BE126" s="894">
        <v>994486.43038498715</v>
      </c>
      <c r="BF126" s="894">
        <v>994486.43038498715</v>
      </c>
      <c r="BG126" s="894">
        <v>994486.43038498715</v>
      </c>
      <c r="BH126" s="894">
        <v>1988972.8607699743</v>
      </c>
      <c r="BI126" s="942">
        <v>1988972.8607699743</v>
      </c>
      <c r="BJ126" s="894">
        <v>0</v>
      </c>
      <c r="BK126" s="894">
        <v>0</v>
      </c>
      <c r="BL126" s="894">
        <v>0</v>
      </c>
      <c r="BM126" s="894">
        <v>0</v>
      </c>
      <c r="BN126" s="894">
        <v>1035390.3745988235</v>
      </c>
      <c r="BO126" s="894">
        <v>1035390.3745988235</v>
      </c>
      <c r="BP126" s="894">
        <v>1035390.3745988235</v>
      </c>
      <c r="BQ126" s="894">
        <v>1035390.3745988235</v>
      </c>
      <c r="BR126" s="894">
        <v>1035390.3745988235</v>
      </c>
      <c r="BS126" s="894">
        <v>1035390.3745988235</v>
      </c>
      <c r="BT126" s="894">
        <v>2070780.749197647</v>
      </c>
      <c r="BU126" s="942">
        <v>2070780.749197647</v>
      </c>
      <c r="BV126" s="894">
        <v>0</v>
      </c>
      <c r="BW126" s="894">
        <v>0</v>
      </c>
      <c r="BX126" s="894">
        <v>0</v>
      </c>
      <c r="BY126" s="894">
        <v>0</v>
      </c>
      <c r="BZ126" s="894">
        <v>1078269.0242429567</v>
      </c>
      <c r="CA126" s="894">
        <v>1078269.0242429567</v>
      </c>
      <c r="CB126" s="894">
        <v>1078269.0242429567</v>
      </c>
      <c r="CC126" s="894">
        <v>1078269.0242429567</v>
      </c>
      <c r="CD126" s="894">
        <v>1078269.0242429567</v>
      </c>
      <c r="CE126" s="894">
        <v>1078269.0242429567</v>
      </c>
      <c r="CF126" s="894">
        <v>2156538.0484859133</v>
      </c>
      <c r="CG126" s="942">
        <v>2156538.0484859133</v>
      </c>
      <c r="CH126" s="894">
        <v>2156538.0484859133</v>
      </c>
    </row>
    <row r="127" spans="1:86" ht="2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row>
    <row r="128" spans="1:86" ht="21">
      <c r="B128" s="890" t="s">
        <v>119</v>
      </c>
      <c r="C128" s="1"/>
      <c r="D128" s="1"/>
      <c r="E128" s="1"/>
      <c r="F128" s="1"/>
      <c r="G128" s="1"/>
      <c r="H128" s="1"/>
      <c r="I128" s="1"/>
      <c r="J128" s="1"/>
      <c r="K128" s="1"/>
      <c r="L128" s="1"/>
      <c r="M128" s="1"/>
      <c r="N128" s="1" t="s">
        <v>119</v>
      </c>
      <c r="O128" s="1"/>
      <c r="P128" s="1"/>
      <c r="Q128" s="1"/>
      <c r="R128" s="1"/>
      <c r="S128" s="1"/>
      <c r="T128" s="1"/>
      <c r="U128" s="1"/>
      <c r="V128" s="1"/>
      <c r="W128" s="1"/>
      <c r="X128" s="1"/>
      <c r="Y128" s="1"/>
      <c r="Z128" s="1" t="s">
        <v>119</v>
      </c>
      <c r="AA128" s="1"/>
      <c r="AB128" s="1"/>
      <c r="AC128" s="1"/>
      <c r="AD128" s="1"/>
      <c r="AE128" s="1"/>
      <c r="AF128" s="1"/>
      <c r="AG128" s="1"/>
      <c r="AH128" s="1"/>
      <c r="AI128" s="1"/>
      <c r="AJ128" s="1"/>
      <c r="AK128" s="1"/>
      <c r="AL128" s="1" t="s">
        <v>119</v>
      </c>
      <c r="AM128" s="1"/>
      <c r="AN128" s="1"/>
      <c r="AO128" s="1"/>
      <c r="AP128" s="1"/>
      <c r="AQ128" s="1"/>
      <c r="AR128" s="1"/>
      <c r="AS128" s="1"/>
      <c r="AT128" s="1"/>
      <c r="AU128" s="1"/>
      <c r="AV128" s="1"/>
      <c r="AW128" s="1"/>
      <c r="AX128" s="1" t="s">
        <v>119</v>
      </c>
      <c r="AY128" s="1"/>
      <c r="AZ128" s="1"/>
      <c r="BA128" s="1"/>
      <c r="BB128" s="1"/>
      <c r="BC128" s="1"/>
      <c r="BD128" s="1"/>
      <c r="BE128" s="1"/>
      <c r="BF128" s="1"/>
      <c r="BG128" s="1"/>
      <c r="BH128" s="1"/>
      <c r="BI128" s="1"/>
      <c r="BJ128" s="1" t="s">
        <v>119</v>
      </c>
      <c r="BK128" s="1"/>
      <c r="BL128" s="1"/>
      <c r="BM128" s="1"/>
      <c r="BN128" s="1"/>
      <c r="BO128" s="1"/>
      <c r="BP128" s="1"/>
      <c r="BQ128" s="1"/>
      <c r="BR128" s="1"/>
      <c r="BS128" s="1"/>
      <c r="BT128" s="1"/>
      <c r="BU128" s="1"/>
      <c r="BV128" s="1" t="s">
        <v>119</v>
      </c>
      <c r="BW128" s="1"/>
      <c r="BX128" s="1"/>
      <c r="BY128" s="1"/>
      <c r="BZ128" s="1"/>
      <c r="CA128" s="1"/>
      <c r="CB128" s="1"/>
      <c r="CC128" s="1"/>
      <c r="CD128" s="1"/>
      <c r="CE128" s="1"/>
      <c r="CF128" s="1"/>
      <c r="CG128" s="1"/>
      <c r="CH128" s="1"/>
    </row>
    <row r="129" spans="1:103" ht="21">
      <c r="A129" s="223" t="s">
        <v>119</v>
      </c>
      <c r="B129" s="894">
        <v>39905137.433702618</v>
      </c>
      <c r="C129" s="890"/>
      <c r="D129" s="890"/>
      <c r="E129" s="890"/>
      <c r="F129" s="890"/>
      <c r="G129" s="890"/>
      <c r="H129" s="890"/>
      <c r="I129" s="890"/>
      <c r="J129" s="890"/>
      <c r="K129" s="890"/>
      <c r="L129" s="890"/>
      <c r="M129" s="890"/>
      <c r="N129" s="894">
        <v>41666295.202539861</v>
      </c>
      <c r="O129" s="890"/>
      <c r="P129" s="890"/>
      <c r="Q129" s="890"/>
      <c r="R129" s="890"/>
      <c r="S129" s="890"/>
      <c r="T129" s="890"/>
      <c r="U129" s="890"/>
      <c r="V129" s="890"/>
      <c r="W129" s="890"/>
      <c r="X129" s="890"/>
      <c r="Y129" s="890"/>
      <c r="Z129" s="894">
        <v>44849117.063475184</v>
      </c>
      <c r="AA129" s="890"/>
      <c r="AB129" s="890"/>
      <c r="AC129" s="890"/>
      <c r="AD129" s="890"/>
      <c r="AE129" s="890"/>
      <c r="AF129" s="890"/>
      <c r="AG129" s="890"/>
      <c r="AH129" s="890"/>
      <c r="AI129" s="890"/>
      <c r="AJ129" s="890"/>
      <c r="AK129" s="890"/>
      <c r="AL129" s="894">
        <v>47070794.31233269</v>
      </c>
      <c r="AM129" s="890"/>
      <c r="AN129" s="890"/>
      <c r="AO129" s="890"/>
      <c r="AP129" s="890"/>
      <c r="AQ129" s="890"/>
      <c r="AR129" s="890"/>
      <c r="AS129" s="890"/>
      <c r="AT129" s="890"/>
      <c r="AU129" s="890"/>
      <c r="AV129" s="890"/>
      <c r="AW129" s="890"/>
      <c r="AX129" s="894">
        <v>48839161.856350377</v>
      </c>
      <c r="AY129" s="890"/>
      <c r="AZ129" s="890"/>
      <c r="BA129" s="890"/>
      <c r="BB129" s="890"/>
      <c r="BC129" s="890"/>
      <c r="BD129" s="890"/>
      <c r="BE129" s="890"/>
      <c r="BF129" s="890"/>
      <c r="BG129" s="890"/>
      <c r="BH129" s="890"/>
      <c r="BI129" s="890"/>
      <c r="BJ129" s="894">
        <v>50541314.952589579</v>
      </c>
      <c r="BK129" s="890"/>
      <c r="BL129" s="890"/>
      <c r="BM129" s="890"/>
      <c r="BN129" s="890"/>
      <c r="BO129" s="890"/>
      <c r="BP129" s="890"/>
      <c r="BQ129" s="890"/>
      <c r="BR129" s="890"/>
      <c r="BS129" s="890"/>
      <c r="BT129" s="890"/>
      <c r="BU129" s="890"/>
      <c r="BV129" s="894">
        <v>52303547.199751779</v>
      </c>
      <c r="BW129" s="890"/>
      <c r="BX129" s="890"/>
      <c r="BY129" s="890"/>
      <c r="BZ129" s="890"/>
      <c r="CA129" s="890"/>
      <c r="CB129" s="890"/>
      <c r="CC129" s="890"/>
      <c r="CD129" s="890"/>
      <c r="CE129" s="890"/>
      <c r="CF129" s="890"/>
      <c r="CG129" s="890"/>
      <c r="CH129" s="890"/>
    </row>
    <row r="130" spans="1:103" ht="21">
      <c r="A130" s="224" t="s">
        <v>113</v>
      </c>
      <c r="B130" s="894">
        <v>4108046.6124552079</v>
      </c>
      <c r="C130" s="894">
        <v>2983028.3626737259</v>
      </c>
      <c r="D130" s="894">
        <v>2936147.4978361097</v>
      </c>
      <c r="E130" s="894">
        <v>3162987.9481716854</v>
      </c>
      <c r="F130" s="894">
        <v>4739539.3253485877</v>
      </c>
      <c r="G130" s="894">
        <v>3013108.2574144504</v>
      </c>
      <c r="H130" s="894">
        <v>3107805.1698328466</v>
      </c>
      <c r="I130" s="894">
        <v>3110871.2922577513</v>
      </c>
      <c r="J130" s="894">
        <v>3061242.3519885857</v>
      </c>
      <c r="K130" s="894">
        <v>3152207.1662029163</v>
      </c>
      <c r="L130" s="894">
        <v>3923020.4299865402</v>
      </c>
      <c r="M130" s="894">
        <v>2607133.017732786</v>
      </c>
      <c r="N130" s="894">
        <v>4310109.3816306135</v>
      </c>
      <c r="O130" s="894">
        <v>3108241.4700449272</v>
      </c>
      <c r="P130" s="894">
        <v>3058158.1872833711</v>
      </c>
      <c r="Q130" s="894">
        <v>3300494.0412670108</v>
      </c>
      <c r="R130" s="894">
        <v>4973704.061297466</v>
      </c>
      <c r="S130" s="894">
        <v>3140376.113442733</v>
      </c>
      <c r="T130" s="894">
        <v>3241541.7437638566</v>
      </c>
      <c r="U130" s="894">
        <v>3244817.3120990386</v>
      </c>
      <c r="V130" s="894">
        <v>3191798.2336911117</v>
      </c>
      <c r="W130" s="894">
        <v>3288976.8272906314</v>
      </c>
      <c r="X130" s="894">
        <v>4101409.0032131649</v>
      </c>
      <c r="Y130" s="894">
        <v>2706668.825968531</v>
      </c>
      <c r="Z130" s="894">
        <v>4595390.7955516037</v>
      </c>
      <c r="AA130" s="894">
        <v>3302289.9405951742</v>
      </c>
      <c r="AB130" s="894">
        <v>3248404.8712512832</v>
      </c>
      <c r="AC130" s="894">
        <v>3509136.2685638238</v>
      </c>
      <c r="AD130" s="894">
        <v>5570715.554964087</v>
      </c>
      <c r="AE130" s="894">
        <v>3336863.9020520533</v>
      </c>
      <c r="AF130" s="894">
        <v>3445708.9438402615</v>
      </c>
      <c r="AG130" s="894">
        <v>3449233.1582517298</v>
      </c>
      <c r="AH130" s="894">
        <v>3392189.4390897481</v>
      </c>
      <c r="AI130" s="894">
        <v>3496744.7910179058</v>
      </c>
      <c r="AJ130" s="894">
        <v>4632205.1957891798</v>
      </c>
      <c r="AK130" s="894">
        <v>2870234.2010445632</v>
      </c>
      <c r="AL130" s="894">
        <v>4825311.2977089342</v>
      </c>
      <c r="AM130" s="894">
        <v>3467555.4000046821</v>
      </c>
      <c r="AN130" s="894">
        <v>3410976.0771935964</v>
      </c>
      <c r="AO130" s="894">
        <v>3684744.0443717637</v>
      </c>
      <c r="AP130" s="894">
        <v>5838107.2186550582</v>
      </c>
      <c r="AQ130" s="894">
        <v>3503858.0595344049</v>
      </c>
      <c r="AR130" s="894">
        <v>3618145.3534120237</v>
      </c>
      <c r="AS130" s="894">
        <v>3621845.778544066</v>
      </c>
      <c r="AT130" s="894">
        <v>3561949.8734239843</v>
      </c>
      <c r="AU130" s="894">
        <v>3671732.9929485507</v>
      </c>
      <c r="AV130" s="894">
        <v>4852671.3415214056</v>
      </c>
      <c r="AW130" s="894">
        <v>3013896.8734765407</v>
      </c>
      <c r="AX130" s="894">
        <v>5021269.3511386337</v>
      </c>
      <c r="AY130" s="894">
        <v>3605409.7243280765</v>
      </c>
      <c r="AZ130" s="894">
        <v>3546409.1491761301</v>
      </c>
      <c r="BA130" s="894">
        <v>3831892.7272603526</v>
      </c>
      <c r="BB130" s="894">
        <v>6017634.3927555429</v>
      </c>
      <c r="BC130" s="894">
        <v>3643265.9178168266</v>
      </c>
      <c r="BD130" s="894">
        <v>3762444.015685786</v>
      </c>
      <c r="BE130" s="894">
        <v>3766302.7966016727</v>
      </c>
      <c r="BF130" s="894">
        <v>3703843.7095049494</v>
      </c>
      <c r="BG130" s="894">
        <v>3818324.8816382992</v>
      </c>
      <c r="BH130" s="894">
        <v>4990027.8284214726</v>
      </c>
      <c r="BI130" s="894">
        <v>3132337.3604697296</v>
      </c>
      <c r="BJ130" s="894">
        <v>5195396.1611763164</v>
      </c>
      <c r="BK130" s="894">
        <v>3729981.4474273901</v>
      </c>
      <c r="BL130" s="894">
        <v>3668915.8521451261</v>
      </c>
      <c r="BM130" s="894">
        <v>3964391.3554622959</v>
      </c>
      <c r="BN130" s="894">
        <v>6232730.8984001791</v>
      </c>
      <c r="BO130" s="894">
        <v>3769162.6076882468</v>
      </c>
      <c r="BP130" s="894">
        <v>3892511.9389826194</v>
      </c>
      <c r="BQ130" s="894">
        <v>3896505.7772305622</v>
      </c>
      <c r="BR130" s="894">
        <v>3831860.6220854539</v>
      </c>
      <c r="BS130" s="894">
        <v>3950348.6352434708</v>
      </c>
      <c r="BT130" s="894">
        <v>5169158.1043144166</v>
      </c>
      <c r="BU130" s="894">
        <v>3240351.5508340015</v>
      </c>
      <c r="BV130" s="894">
        <v>5375568.8810477564</v>
      </c>
      <c r="BW130" s="894">
        <v>3858864.6523176166</v>
      </c>
      <c r="BX130" s="894">
        <v>3795661.7612004732</v>
      </c>
      <c r="BY130" s="894">
        <v>4101478.9071337441</v>
      </c>
      <c r="BZ130" s="894">
        <v>6455850.3206076287</v>
      </c>
      <c r="CA130" s="894">
        <v>3899417.1531876032</v>
      </c>
      <c r="CB130" s="894">
        <v>4027083.7110772794</v>
      </c>
      <c r="CC130" s="894">
        <v>4031217.3336638999</v>
      </c>
      <c r="CD130" s="894">
        <v>3964309.5980887124</v>
      </c>
      <c r="CE130" s="894">
        <v>4086944.6917072604</v>
      </c>
      <c r="CF130" s="894">
        <v>5355052.4787288643</v>
      </c>
      <c r="CG130" s="894">
        <v>3352097.7093434595</v>
      </c>
      <c r="CH130" s="894">
        <v>3352097.6957517085</v>
      </c>
    </row>
    <row r="131" spans="1:103" ht="28.5">
      <c r="A131" s="224" t="s">
        <v>114</v>
      </c>
      <c r="B131" s="894">
        <v>4108046.6124552079</v>
      </c>
      <c r="C131" s="894">
        <v>7091074.9751289338</v>
      </c>
      <c r="D131" s="954">
        <v>10027222.472965043</v>
      </c>
      <c r="E131" s="894">
        <v>13190210.421136728</v>
      </c>
      <c r="F131" s="894">
        <v>17929749.746485315</v>
      </c>
      <c r="G131" s="894">
        <v>20942858.003899768</v>
      </c>
      <c r="H131" s="894">
        <v>24050663.173732616</v>
      </c>
      <c r="I131" s="894">
        <v>27161534.465990365</v>
      </c>
      <c r="J131" s="894">
        <v>30222776.817978952</v>
      </c>
      <c r="K131" s="894">
        <v>33374983.984181866</v>
      </c>
      <c r="L131" s="894">
        <v>37298004.414168403</v>
      </c>
      <c r="M131" s="894">
        <v>39905137.431901194</v>
      </c>
      <c r="N131" s="894">
        <v>4310109.3816306135</v>
      </c>
      <c r="O131" s="894">
        <v>7418350.8516755411</v>
      </c>
      <c r="P131" s="894">
        <v>10476509.038958911</v>
      </c>
      <c r="Q131" s="894">
        <v>13777003.080225922</v>
      </c>
      <c r="R131" s="894">
        <v>18750707.141523387</v>
      </c>
      <c r="S131" s="894">
        <v>21891083.254966117</v>
      </c>
      <c r="T131" s="894">
        <v>25132624.998729974</v>
      </c>
      <c r="U131" s="894">
        <v>28377442.310829014</v>
      </c>
      <c r="V131" s="894">
        <v>31569240.544520125</v>
      </c>
      <c r="W131" s="894">
        <v>34858217.371810757</v>
      </c>
      <c r="X131" s="894">
        <v>38959626.375023916</v>
      </c>
      <c r="Y131" s="894">
        <v>41666295.200992443</v>
      </c>
      <c r="Z131" s="894">
        <v>4595390.7955516037</v>
      </c>
      <c r="AA131" s="894">
        <v>7897680.7361467779</v>
      </c>
      <c r="AB131" s="894">
        <v>11146085.607398061</v>
      </c>
      <c r="AC131" s="894">
        <v>14655221.875961885</v>
      </c>
      <c r="AD131" s="894">
        <v>20225937.430925969</v>
      </c>
      <c r="AE131" s="894">
        <v>23562801.332978021</v>
      </c>
      <c r="AF131" s="894">
        <v>27008510.276818283</v>
      </c>
      <c r="AG131" s="894">
        <v>30457743.435070008</v>
      </c>
      <c r="AH131" s="894">
        <v>33849932.874159753</v>
      </c>
      <c r="AI131" s="894">
        <v>37346677.665177666</v>
      </c>
      <c r="AJ131" s="894">
        <v>41978882.860966846</v>
      </c>
      <c r="AK131" s="894">
        <v>44849117.062011413</v>
      </c>
      <c r="AL131" s="894">
        <v>4825311.2977089342</v>
      </c>
      <c r="AM131" s="894">
        <v>8292866.6977136163</v>
      </c>
      <c r="AN131" s="894">
        <v>11703842.774907213</v>
      </c>
      <c r="AO131" s="894">
        <v>15388586.819278976</v>
      </c>
      <c r="AP131" s="894">
        <v>21226694.037934035</v>
      </c>
      <c r="AQ131" s="894">
        <v>24730552.097468439</v>
      </c>
      <c r="AR131" s="894">
        <v>28348697.450880464</v>
      </c>
      <c r="AS131" s="894">
        <v>31970543.229424529</v>
      </c>
      <c r="AT131" s="894">
        <v>35532493.102848515</v>
      </c>
      <c r="AU131" s="894">
        <v>39204226.095797062</v>
      </c>
      <c r="AV131" s="894">
        <v>44056897.437318467</v>
      </c>
      <c r="AW131" s="894">
        <v>47070794.310795009</v>
      </c>
      <c r="AX131" s="894">
        <v>5021269.3511386337</v>
      </c>
      <c r="AY131" s="894">
        <v>8626679.0754667092</v>
      </c>
      <c r="AZ131" s="894">
        <v>12173088.224642839</v>
      </c>
      <c r="BA131" s="894">
        <v>16004980.951903192</v>
      </c>
      <c r="BB131" s="894">
        <v>22022615.344658732</v>
      </c>
      <c r="BC131" s="894">
        <v>25665881.262475558</v>
      </c>
      <c r="BD131" s="894">
        <v>29428325.278161343</v>
      </c>
      <c r="BE131" s="894">
        <v>33194628.074763015</v>
      </c>
      <c r="BF131" s="894">
        <v>36898471.784267962</v>
      </c>
      <c r="BG131" s="894">
        <v>40716796.665906265</v>
      </c>
      <c r="BH131" s="894">
        <v>45706824.494327739</v>
      </c>
      <c r="BI131" s="894">
        <v>48839161.854797468</v>
      </c>
      <c r="BJ131" s="894">
        <v>5195396.1611763164</v>
      </c>
      <c r="BK131" s="894">
        <v>8925377.6086037066</v>
      </c>
      <c r="BL131" s="894">
        <v>12594293.460748835</v>
      </c>
      <c r="BM131" s="894">
        <v>16558684.81621113</v>
      </c>
      <c r="BN131" s="894">
        <v>22791415.714611311</v>
      </c>
      <c r="BO131" s="894">
        <v>26560578.322299559</v>
      </c>
      <c r="BP131" s="894">
        <v>30453090.261282176</v>
      </c>
      <c r="BQ131" s="894">
        <v>34349596.038512737</v>
      </c>
      <c r="BR131" s="894">
        <v>38181456.660598189</v>
      </c>
      <c r="BS131" s="894">
        <v>42131805.295841664</v>
      </c>
      <c r="BT131" s="894">
        <v>47300963.400156081</v>
      </c>
      <c r="BU131" s="894">
        <v>50541314.950990088</v>
      </c>
      <c r="BV131" s="894">
        <v>5375568.8810477564</v>
      </c>
      <c r="BW131" s="894">
        <v>9234433.5333653726</v>
      </c>
      <c r="BX131" s="894">
        <v>13030095.294565845</v>
      </c>
      <c r="BY131" s="894">
        <v>17131574.201699588</v>
      </c>
      <c r="BZ131" s="894">
        <v>23587424.522307221</v>
      </c>
      <c r="CA131" s="894">
        <v>27486841.67549482</v>
      </c>
      <c r="CB131" s="894">
        <v>31513925.3865721</v>
      </c>
      <c r="CC131" s="894">
        <v>35545142.720236003</v>
      </c>
      <c r="CD131" s="894">
        <v>39509452.318324715</v>
      </c>
      <c r="CE131" s="894">
        <v>43596397.010031976</v>
      </c>
      <c r="CF131" s="894">
        <v>48951449.488760829</v>
      </c>
      <c r="CG131" s="894">
        <v>52303547.198104292</v>
      </c>
      <c r="CH131" s="894">
        <v>55655644.893856004</v>
      </c>
    </row>
    <row r="132" spans="1:103" ht="23.25">
      <c r="B132" s="1"/>
      <c r="C132" s="1"/>
      <c r="D132" s="1036" t="s">
        <v>803</v>
      </c>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row>
    <row r="133" spans="1:103" ht="21">
      <c r="B133" s="899">
        <v>45292</v>
      </c>
      <c r="C133" s="899">
        <v>45323</v>
      </c>
      <c r="D133" s="899">
        <v>45352</v>
      </c>
      <c r="E133" s="899">
        <v>45383</v>
      </c>
      <c r="F133" s="899">
        <v>45413</v>
      </c>
      <c r="G133" s="899">
        <v>45444</v>
      </c>
      <c r="H133" s="899">
        <v>45474</v>
      </c>
      <c r="I133" s="899">
        <v>45505</v>
      </c>
      <c r="J133" s="899">
        <v>45536</v>
      </c>
      <c r="K133" s="899">
        <v>45566</v>
      </c>
      <c r="L133" s="899">
        <v>45597</v>
      </c>
      <c r="M133" s="899">
        <v>45627</v>
      </c>
      <c r="N133" s="899">
        <v>45658</v>
      </c>
      <c r="O133" s="899">
        <v>45689</v>
      </c>
      <c r="P133" s="899">
        <v>45717</v>
      </c>
      <c r="Q133" s="899">
        <v>45748</v>
      </c>
      <c r="R133" s="899">
        <v>45778</v>
      </c>
      <c r="S133" s="899">
        <v>45809</v>
      </c>
      <c r="T133" s="899">
        <v>45839</v>
      </c>
      <c r="U133" s="899">
        <v>45870</v>
      </c>
      <c r="V133" s="899">
        <v>45901</v>
      </c>
      <c r="W133" s="899">
        <v>45931</v>
      </c>
      <c r="X133" s="899">
        <v>45962</v>
      </c>
      <c r="Y133" s="899">
        <v>45992</v>
      </c>
      <c r="Z133" s="899">
        <v>46023</v>
      </c>
      <c r="AA133" s="899">
        <v>46054</v>
      </c>
      <c r="AB133" s="899">
        <v>46082</v>
      </c>
      <c r="AC133" s="899">
        <v>46113</v>
      </c>
      <c r="AD133" s="899">
        <v>46143</v>
      </c>
      <c r="AE133" s="899">
        <v>46174</v>
      </c>
      <c r="AF133" s="899">
        <v>46204</v>
      </c>
      <c r="AG133" s="899">
        <v>46235</v>
      </c>
      <c r="AH133" s="899">
        <v>46266</v>
      </c>
      <c r="AI133" s="899">
        <v>46296</v>
      </c>
      <c r="AJ133" s="899">
        <v>46327</v>
      </c>
      <c r="AK133" s="899">
        <v>46357</v>
      </c>
      <c r="AL133" s="899">
        <v>46388</v>
      </c>
      <c r="AM133" s="899">
        <v>46419</v>
      </c>
      <c r="AN133" s="899">
        <v>46447</v>
      </c>
      <c r="AO133" s="899">
        <v>46478</v>
      </c>
      <c r="AP133" s="899">
        <v>46508</v>
      </c>
      <c r="AQ133" s="899">
        <v>46539</v>
      </c>
      <c r="AR133" s="899">
        <v>46569</v>
      </c>
      <c r="AS133" s="899">
        <v>46600</v>
      </c>
      <c r="AT133" s="899">
        <v>46631</v>
      </c>
      <c r="AU133" s="899">
        <v>46661</v>
      </c>
      <c r="AV133" s="899">
        <v>46692</v>
      </c>
      <c r="AW133" s="899">
        <v>46722</v>
      </c>
      <c r="AX133" s="899">
        <v>46753</v>
      </c>
      <c r="AY133" s="899">
        <v>46784</v>
      </c>
      <c r="AZ133" s="899">
        <v>46813</v>
      </c>
      <c r="BA133" s="899">
        <v>46844</v>
      </c>
      <c r="BB133" s="899">
        <v>46874</v>
      </c>
      <c r="BC133" s="899">
        <v>46905</v>
      </c>
      <c r="BD133" s="899">
        <v>46935</v>
      </c>
      <c r="BE133" s="899">
        <v>46966</v>
      </c>
      <c r="BF133" s="899">
        <v>46997</v>
      </c>
      <c r="BG133" s="899">
        <v>47027</v>
      </c>
      <c r="BH133" s="899">
        <v>47058</v>
      </c>
      <c r="BI133" s="899">
        <v>47088</v>
      </c>
      <c r="BJ133" s="899">
        <v>47119</v>
      </c>
      <c r="BK133" s="899">
        <v>47150</v>
      </c>
      <c r="BL133" s="899">
        <v>47178</v>
      </c>
      <c r="BM133" s="899">
        <v>47209</v>
      </c>
      <c r="BN133" s="899">
        <v>47239</v>
      </c>
      <c r="BO133" s="899">
        <v>47270</v>
      </c>
      <c r="BP133" s="899">
        <v>47300</v>
      </c>
      <c r="BQ133" s="899">
        <v>47331</v>
      </c>
      <c r="BR133" s="899">
        <v>47362</v>
      </c>
      <c r="BS133" s="899">
        <v>47392</v>
      </c>
      <c r="BT133" s="899">
        <v>47423</v>
      </c>
      <c r="BU133" s="899">
        <v>47453</v>
      </c>
      <c r="BV133" s="899">
        <v>47484</v>
      </c>
      <c r="BW133" s="899">
        <v>47515</v>
      </c>
      <c r="BX133" s="899">
        <v>47543</v>
      </c>
      <c r="BY133" s="899">
        <v>47574</v>
      </c>
      <c r="BZ133" s="899">
        <v>47604</v>
      </c>
      <c r="CA133" s="899">
        <v>47635</v>
      </c>
      <c r="CB133" s="899">
        <v>47665</v>
      </c>
      <c r="CC133" s="899">
        <v>47696</v>
      </c>
      <c r="CD133" s="899">
        <v>47727</v>
      </c>
      <c r="CE133" s="899">
        <v>47757</v>
      </c>
      <c r="CF133" s="899">
        <v>47788</v>
      </c>
      <c r="CG133" s="899">
        <v>47818</v>
      </c>
      <c r="CH133" s="899">
        <v>47849</v>
      </c>
    </row>
    <row r="134" spans="1:103" s="77" customFormat="1" ht="21">
      <c r="A134" s="367" t="s">
        <v>120</v>
      </c>
      <c r="B134" s="339">
        <v>10000000</v>
      </c>
      <c r="C134" s="339">
        <v>6840748.101784844</v>
      </c>
      <c r="D134" s="339">
        <v>4926343.590932427</v>
      </c>
      <c r="E134" s="339">
        <v>3553163.2338846303</v>
      </c>
      <c r="F134" s="339">
        <v>13236712.311098546</v>
      </c>
      <c r="G134" s="339">
        <v>11416192.981413752</v>
      </c>
      <c r="H134" s="339">
        <v>9361171.6708773058</v>
      </c>
      <c r="I134" s="339">
        <v>7174977.1253057905</v>
      </c>
      <c r="J134" s="339">
        <v>5034575.8244615579</v>
      </c>
      <c r="K134" s="339">
        <v>3144783.3064147076</v>
      </c>
      <c r="L134" s="339">
        <v>12414316.773848621</v>
      </c>
      <c r="M134" s="339">
        <v>11348182.124798458</v>
      </c>
      <c r="N134" s="339">
        <v>9713542.5088469498</v>
      </c>
      <c r="O134" s="339">
        <v>6686044.9925094107</v>
      </c>
      <c r="P134" s="339">
        <v>4983662.1748927273</v>
      </c>
      <c r="Q134" s="339">
        <v>3839805.1051742728</v>
      </c>
      <c r="R134" s="339">
        <v>14059001.018963814</v>
      </c>
      <c r="S134" s="339">
        <v>12394326.944372509</v>
      </c>
      <c r="T134" s="339">
        <v>10546119.952838868</v>
      </c>
      <c r="U134" s="339">
        <v>8559230.6663418114</v>
      </c>
      <c r="V134" s="339">
        <v>6619318.6977817575</v>
      </c>
      <c r="W134" s="339">
        <v>4939137.8008102402</v>
      </c>
      <c r="X134" s="339">
        <v>14732938.909292482</v>
      </c>
      <c r="Y134" s="339">
        <v>13876653.54670894</v>
      </c>
      <c r="Z134" s="339">
        <v>11476971.184380196</v>
      </c>
      <c r="AA134" s="339">
        <v>8202722.3986961413</v>
      </c>
      <c r="AB134" s="339">
        <v>6348339.1131354477</v>
      </c>
      <c r="AC134" s="339">
        <v>5070795.9384173229</v>
      </c>
      <c r="AD134" s="339">
        <v>15469165.170297286</v>
      </c>
      <c r="AE134" s="339">
        <v>13303850.209881295</v>
      </c>
      <c r="AF134" s="339">
        <v>11297958.369025998</v>
      </c>
      <c r="AG134" s="339">
        <v>9144633.9759753384</v>
      </c>
      <c r="AH134" s="339">
        <v>7039472.6331063332</v>
      </c>
      <c r="AI134" s="339">
        <v>5203967.2249092413</v>
      </c>
      <c r="AJ134" s="339">
        <v>15165345.046707224</v>
      </c>
      <c r="AK134" s="339">
        <v>13872810.00759742</v>
      </c>
      <c r="AL134" s="339">
        <v>11348788.14386934</v>
      </c>
      <c r="AM134" s="339">
        <v>7895597.4155574962</v>
      </c>
      <c r="AN134" s="339">
        <v>5940723.3497010609</v>
      </c>
      <c r="AO134" s="339">
        <v>4622298.1788595915</v>
      </c>
      <c r="AP134" s="339">
        <v>16265844.228452837</v>
      </c>
      <c r="AQ134" s="339">
        <v>14110951.34051973</v>
      </c>
      <c r="AR134" s="339">
        <v>11990113.731264479</v>
      </c>
      <c r="AS134" s="339">
        <v>9712201.7405684292</v>
      </c>
      <c r="AT134" s="339">
        <v>7487901.8461420052</v>
      </c>
      <c r="AU134" s="339">
        <v>5559249.2019221317</v>
      </c>
      <c r="AV134" s="339">
        <v>16717515.929720733</v>
      </c>
      <c r="AW134" s="339">
        <v>15475174.869886242</v>
      </c>
      <c r="AX134" s="339">
        <v>11861197.360921497</v>
      </c>
      <c r="AY134" s="339">
        <v>8253326.1961137084</v>
      </c>
      <c r="AZ134" s="339">
        <v>6205857.233467767</v>
      </c>
      <c r="BA134" s="339">
        <v>4813684.9851032356</v>
      </c>
      <c r="BB134" s="339">
        <v>16746710.860923821</v>
      </c>
      <c r="BC134" s="339">
        <v>14519037.166318022</v>
      </c>
      <c r="BD134" s="339">
        <v>12300378.087947333</v>
      </c>
      <c r="BE134" s="339">
        <v>9918541.7499279957</v>
      </c>
      <c r="BF134" s="339">
        <v>7591782.7036439041</v>
      </c>
      <c r="BG134" s="339">
        <v>5569912.462462524</v>
      </c>
      <c r="BH134" s="339">
        <v>17004100.222361248</v>
      </c>
      <c r="BI134" s="339">
        <v>15729084.380987924</v>
      </c>
      <c r="BJ134" s="339">
        <v>12038731.48727129</v>
      </c>
      <c r="BK134" s="339">
        <v>8299312.2647579797</v>
      </c>
      <c r="BL134" s="339">
        <v>6173948.0599118676</v>
      </c>
      <c r="BM134" s="339">
        <v>4722850.364542922</v>
      </c>
      <c r="BN134" s="339">
        <v>16972816.661872827</v>
      </c>
      <c r="BO134" s="339">
        <v>14639999.882437069</v>
      </c>
      <c r="BP134" s="339">
        <v>12338340.627698569</v>
      </c>
      <c r="BQ134" s="339">
        <v>9868085.5199181233</v>
      </c>
      <c r="BR134" s="339">
        <v>7454443.4624090716</v>
      </c>
      <c r="BS134" s="339">
        <v>5354749.0709188562</v>
      </c>
      <c r="BT134" s="339">
        <v>17091825.607374616</v>
      </c>
      <c r="BU134" s="339">
        <v>15745508.142675381</v>
      </c>
      <c r="BV134" s="339">
        <v>11990530.221406905</v>
      </c>
      <c r="BW134" s="339">
        <v>8114860.7073214771</v>
      </c>
      <c r="BX134" s="339">
        <v>5908752.8434120305</v>
      </c>
      <c r="BY134" s="339">
        <v>4396446.0872622598</v>
      </c>
      <c r="BZ134" s="339">
        <v>16971961.596077237</v>
      </c>
      <c r="CA134" s="339">
        <v>14529285.479126986</v>
      </c>
      <c r="CB134" s="339">
        <v>12141621.126458714</v>
      </c>
      <c r="CC134" s="339">
        <v>9579759.9918537922</v>
      </c>
      <c r="CD134" s="339">
        <v>7076091.6189383175</v>
      </c>
      <c r="CE134" s="339">
        <v>4895706.5269083036</v>
      </c>
      <c r="CF134" s="339">
        <v>16943874.014551148</v>
      </c>
      <c r="CG134" s="339">
        <v>15522735.585910127</v>
      </c>
      <c r="CH134" s="339">
        <v>12948460.170492113</v>
      </c>
      <c r="CI134"/>
      <c r="CJ134"/>
      <c r="CK134"/>
      <c r="CL134"/>
      <c r="CM134"/>
      <c r="CN134"/>
      <c r="CO134"/>
      <c r="CP134"/>
      <c r="CQ134"/>
      <c r="CR134"/>
      <c r="CS134"/>
      <c r="CT134"/>
      <c r="CU134"/>
      <c r="CV134"/>
      <c r="CW134"/>
      <c r="CX134"/>
      <c r="CY134"/>
    </row>
    <row r="135" spans="1:103" ht="21">
      <c r="A135" s="1"/>
      <c r="B135" s="573"/>
      <c r="C135" s="573"/>
      <c r="D135" s="573"/>
      <c r="E135" s="573"/>
      <c r="F135" s="573"/>
      <c r="G135" s="573"/>
      <c r="H135" s="573"/>
      <c r="I135" s="573"/>
      <c r="J135" s="573"/>
      <c r="K135" s="573"/>
      <c r="L135" s="573"/>
      <c r="M135" s="573"/>
      <c r="N135" s="573"/>
      <c r="O135" s="573"/>
      <c r="P135" s="573"/>
      <c r="Q135" s="573"/>
      <c r="R135" s="573"/>
      <c r="S135" s="573"/>
      <c r="T135" s="573"/>
      <c r="U135" s="573"/>
      <c r="V135" s="573"/>
      <c r="W135" s="573"/>
      <c r="X135" s="573"/>
      <c r="Y135" s="573"/>
      <c r="Z135" s="573"/>
      <c r="AA135" s="573"/>
      <c r="AB135" s="573"/>
      <c r="AC135" s="573"/>
      <c r="AD135" s="573"/>
      <c r="AE135" s="573"/>
      <c r="AF135" s="573"/>
      <c r="AG135" s="573"/>
      <c r="AH135" s="573"/>
      <c r="AI135" s="573"/>
      <c r="AJ135" s="573"/>
      <c r="AK135" s="573"/>
      <c r="AL135" s="573"/>
      <c r="AM135" s="573"/>
      <c r="AN135" s="573"/>
      <c r="AO135" s="573"/>
      <c r="AP135" s="573"/>
      <c r="AQ135" s="573"/>
      <c r="AR135" s="573"/>
      <c r="AS135" s="573"/>
      <c r="AT135" s="573"/>
      <c r="AU135" s="573"/>
      <c r="AV135" s="573"/>
      <c r="AW135" s="573"/>
      <c r="AX135" s="573"/>
      <c r="AY135" s="573"/>
      <c r="AZ135" s="573"/>
      <c r="BA135" s="573"/>
      <c r="BB135" s="573"/>
      <c r="BC135" s="573"/>
      <c r="BD135" s="573"/>
      <c r="BE135" s="573"/>
      <c r="BF135" s="573"/>
      <c r="BG135" s="573"/>
      <c r="BH135" s="573"/>
      <c r="BI135" s="573"/>
      <c r="BJ135" s="573"/>
      <c r="BK135" s="573"/>
      <c r="BL135" s="573"/>
      <c r="BM135" s="573"/>
      <c r="BN135" s="573"/>
      <c r="BO135" s="573"/>
      <c r="BP135" s="573"/>
      <c r="BQ135" s="573"/>
      <c r="BR135" s="573"/>
      <c r="BS135" s="573"/>
      <c r="BT135" s="573"/>
      <c r="BU135" s="573"/>
      <c r="BV135" s="573"/>
      <c r="BW135" s="573"/>
      <c r="BX135" s="573"/>
      <c r="BY135" s="573"/>
      <c r="BZ135" s="573"/>
      <c r="CA135" s="573"/>
      <c r="CB135" s="573"/>
      <c r="CC135" s="573"/>
      <c r="CD135" s="573"/>
      <c r="CE135" s="573"/>
      <c r="CF135" s="573"/>
      <c r="CG135" s="573"/>
      <c r="CH135" s="573"/>
    </row>
    <row r="136" spans="1:103" ht="21">
      <c r="A136" s="1" t="s">
        <v>6</v>
      </c>
      <c r="B136" s="573">
        <v>85724.3135816141</v>
      </c>
      <c r="C136" s="573">
        <v>163361.33972477261</v>
      </c>
      <c r="D136" s="573">
        <v>483645.23414236383</v>
      </c>
      <c r="E136" s="573">
        <v>7794244.5407976341</v>
      </c>
      <c r="F136" s="573">
        <v>1362228.7996301942</v>
      </c>
      <c r="G136" s="573">
        <v>91744.73000789262</v>
      </c>
      <c r="H136" s="573">
        <v>68111.803411248722</v>
      </c>
      <c r="I136" s="573">
        <v>99767.676444302939</v>
      </c>
      <c r="J136" s="573">
        <v>229982.06005388382</v>
      </c>
      <c r="K136" s="573">
        <v>7519019.9231677623</v>
      </c>
      <c r="L136" s="573">
        <v>1321972.1829963143</v>
      </c>
      <c r="M136" s="573">
        <v>101078.63942702065</v>
      </c>
      <c r="N136" s="573">
        <v>87867.42142115446</v>
      </c>
      <c r="O136" s="573">
        <v>167445.37321789196</v>
      </c>
      <c r="P136" s="573">
        <v>495736.36499592295</v>
      </c>
      <c r="Q136" s="573">
        <v>7989100.6543175755</v>
      </c>
      <c r="R136" s="573">
        <v>1396284.5196209494</v>
      </c>
      <c r="S136" s="573">
        <v>94038.348258089944</v>
      </c>
      <c r="T136" s="573">
        <v>69814.598496529958</v>
      </c>
      <c r="U136" s="573">
        <v>102261.86835541052</v>
      </c>
      <c r="V136" s="573">
        <v>235731.61155523092</v>
      </c>
      <c r="W136" s="573">
        <v>7706995.421246957</v>
      </c>
      <c r="X136" s="573">
        <v>1355021.4875712222</v>
      </c>
      <c r="Y136" s="573">
        <v>103605.60541269617</v>
      </c>
      <c r="Z136" s="573">
        <v>90064.106956683332</v>
      </c>
      <c r="AA136" s="573">
        <v>171631.50754833926</v>
      </c>
      <c r="AB136" s="573">
        <v>508129.77412082109</v>
      </c>
      <c r="AC136" s="573">
        <v>8188828.1706755152</v>
      </c>
      <c r="AD136" s="573">
        <v>1431191.6326114731</v>
      </c>
      <c r="AE136" s="573">
        <v>96389.306964542193</v>
      </c>
      <c r="AF136" s="573">
        <v>71559.96345894321</v>
      </c>
      <c r="AG136" s="573">
        <v>104818.4150642958</v>
      </c>
      <c r="AH136" s="573">
        <v>241624.90184411171</v>
      </c>
      <c r="AI136" s="573">
        <v>7899670.3067781311</v>
      </c>
      <c r="AJ136" s="573">
        <v>1388897.0247605029</v>
      </c>
      <c r="AK136" s="573">
        <v>106195.74554801358</v>
      </c>
      <c r="AL136" s="573">
        <v>103550.65244429317</v>
      </c>
      <c r="AM136" s="573">
        <v>197332.26906003669</v>
      </c>
      <c r="AN136" s="573">
        <v>584219.07921530562</v>
      </c>
      <c r="AO136" s="573">
        <v>9415054.7702147979</v>
      </c>
      <c r="AP136" s="573">
        <v>1645503.7676774934</v>
      </c>
      <c r="AQ136" s="573">
        <v>110823.01220876013</v>
      </c>
      <c r="AR136" s="573">
        <v>82275.627388691617</v>
      </c>
      <c r="AS136" s="573">
        <v>120514.32734801706</v>
      </c>
      <c r="AT136" s="573">
        <v>277806.74319881643</v>
      </c>
      <c r="AU136" s="573">
        <v>9082597.2965580262</v>
      </c>
      <c r="AV136" s="573">
        <v>1596875.8027108291</v>
      </c>
      <c r="AW136" s="573">
        <v>122097.9045913798</v>
      </c>
      <c r="AX136" s="573">
        <v>106139.41875540047</v>
      </c>
      <c r="AY136" s="573">
        <v>202265.57578653758</v>
      </c>
      <c r="AZ136" s="573">
        <v>598824.5561956882</v>
      </c>
      <c r="BA136" s="573">
        <v>9650431.1394701675</v>
      </c>
      <c r="BB136" s="573">
        <v>1686641.3618694304</v>
      </c>
      <c r="BC136" s="573">
        <v>113593.58751397913</v>
      </c>
      <c r="BD136" s="573">
        <v>84332.518073408908</v>
      </c>
      <c r="BE136" s="573">
        <v>123527.18553171748</v>
      </c>
      <c r="BF136" s="573">
        <v>284751.9117787868</v>
      </c>
      <c r="BG136" s="573">
        <v>9309662.2289719768</v>
      </c>
      <c r="BH136" s="573">
        <v>1636797.6977785996</v>
      </c>
      <c r="BI136" s="573">
        <v>125150.35220616429</v>
      </c>
      <c r="BJ136" s="573">
        <v>108792.90422428548</v>
      </c>
      <c r="BK136" s="573">
        <v>207322.215181201</v>
      </c>
      <c r="BL136" s="573">
        <v>613795.17010058032</v>
      </c>
      <c r="BM136" s="573">
        <v>9891691.9179569203</v>
      </c>
      <c r="BN136" s="573">
        <v>1728807.395916166</v>
      </c>
      <c r="BO136" s="573">
        <v>116433.42720182858</v>
      </c>
      <c r="BP136" s="573">
        <v>86440.831025244115</v>
      </c>
      <c r="BQ136" s="573">
        <v>126615.36517001041</v>
      </c>
      <c r="BR136" s="573">
        <v>291870.70957325643</v>
      </c>
      <c r="BS136" s="573">
        <v>9542403.7846962754</v>
      </c>
      <c r="BT136" s="573">
        <v>1677717.6402230645</v>
      </c>
      <c r="BU136" s="573">
        <v>128279.11101131837</v>
      </c>
      <c r="BV136" s="573">
        <v>111512.72682989262</v>
      </c>
      <c r="BW136" s="573">
        <v>212505.27056073103</v>
      </c>
      <c r="BX136" s="573">
        <v>629140.04935309489</v>
      </c>
      <c r="BY136" s="573">
        <v>10138984.215905845</v>
      </c>
      <c r="BZ136" s="573">
        <v>1772027.5808140703</v>
      </c>
      <c r="CA136" s="573">
        <v>119344.26288187431</v>
      </c>
      <c r="CB136" s="573">
        <v>88601.851800875229</v>
      </c>
      <c r="CC136" s="573">
        <v>129780.74929926067</v>
      </c>
      <c r="CD136" s="573">
        <v>299167.47731258784</v>
      </c>
      <c r="CE136" s="573">
        <v>9780963.8793136831</v>
      </c>
      <c r="CF136" s="573">
        <v>1719660.5812286411</v>
      </c>
      <c r="CG136" s="573">
        <v>131486.08878660135</v>
      </c>
      <c r="CH136" s="573">
        <v>111512.72682989262</v>
      </c>
    </row>
    <row r="137" spans="1:103" ht="21">
      <c r="A137" s="1" t="s">
        <v>106</v>
      </c>
      <c r="B137" s="573">
        <v>46587.175878176997</v>
      </c>
      <c r="C137" s="573">
        <v>88779.287316275353</v>
      </c>
      <c r="D137" s="573">
        <v>262838.68186568859</v>
      </c>
      <c r="E137" s="573">
        <v>4235809.2598077031</v>
      </c>
      <c r="F137" s="573">
        <v>740307.97125333897</v>
      </c>
      <c r="G137" s="573">
        <v>49858.992089850435</v>
      </c>
      <c r="H137" s="573">
        <v>37015.59606982056</v>
      </c>
      <c r="I137" s="573">
        <v>54219.090188955022</v>
      </c>
      <c r="J137" s="573">
        <v>124984.54910759066</v>
      </c>
      <c r="K137" s="573">
        <v>4086237.4856888037</v>
      </c>
      <c r="L137" s="573">
        <v>718430.37315980159</v>
      </c>
      <c r="M137" s="573">
        <v>54931.537573995949</v>
      </c>
      <c r="N137" s="573">
        <v>48217.727033913186</v>
      </c>
      <c r="O137" s="573">
        <v>91886.562372344997</v>
      </c>
      <c r="P137" s="573">
        <v>272038.03573098767</v>
      </c>
      <c r="Q137" s="573">
        <v>4384062.5839009723</v>
      </c>
      <c r="R137" s="573">
        <v>766218.75024720584</v>
      </c>
      <c r="S137" s="573">
        <v>51604.056812995201</v>
      </c>
      <c r="T137" s="573">
        <v>38311.141932264276</v>
      </c>
      <c r="U137" s="573">
        <v>56116.758345568451</v>
      </c>
      <c r="V137" s="573">
        <v>129359.00832635633</v>
      </c>
      <c r="W137" s="573">
        <v>4229255.7976879124</v>
      </c>
      <c r="X137" s="573">
        <v>743575.43622039468</v>
      </c>
      <c r="Y137" s="573">
        <v>56854.141389085802</v>
      </c>
      <c r="Z137" s="573">
        <v>49905.34748010015</v>
      </c>
      <c r="AA137" s="573">
        <v>95102.59205537707</v>
      </c>
      <c r="AB137" s="573">
        <v>281559.36698157224</v>
      </c>
      <c r="AC137" s="573">
        <v>4537504.7743375069</v>
      </c>
      <c r="AD137" s="573">
        <v>793036.40650585806</v>
      </c>
      <c r="AE137" s="573">
        <v>53410.198801450031</v>
      </c>
      <c r="AF137" s="573">
        <v>39652.031899893533</v>
      </c>
      <c r="AG137" s="573">
        <v>58080.844887663341</v>
      </c>
      <c r="AH137" s="573">
        <v>133886.57361777881</v>
      </c>
      <c r="AI137" s="573">
        <v>4377279.7506069886</v>
      </c>
      <c r="AJ137" s="573">
        <v>769600.57648810849</v>
      </c>
      <c r="AK137" s="573">
        <v>58844.036337703808</v>
      </c>
      <c r="AL137" s="573">
        <v>51652.034641903658</v>
      </c>
      <c r="AM137" s="573">
        <v>98431.182777315262</v>
      </c>
      <c r="AN137" s="573">
        <v>291413.94482592726</v>
      </c>
      <c r="AO137" s="573">
        <v>4696317.4414393194</v>
      </c>
      <c r="AP137" s="573">
        <v>820792.68073356303</v>
      </c>
      <c r="AQ137" s="573">
        <v>55279.555759500785</v>
      </c>
      <c r="AR137" s="573">
        <v>41039.853016389803</v>
      </c>
      <c r="AS137" s="573">
        <v>60113.674458731562</v>
      </c>
      <c r="AT137" s="573">
        <v>138572.60369440107</v>
      </c>
      <c r="AU137" s="573">
        <v>4530484.5418782337</v>
      </c>
      <c r="AV137" s="573">
        <v>796536.59666519228</v>
      </c>
      <c r="AW137" s="573">
        <v>60903.57760952344</v>
      </c>
      <c r="AX137" s="573">
        <v>53459.855854370282</v>
      </c>
      <c r="AY137" s="573">
        <v>101876.27417452128</v>
      </c>
      <c r="AZ137" s="573">
        <v>301613.43289483472</v>
      </c>
      <c r="BA137" s="573">
        <v>4860688.5518896952</v>
      </c>
      <c r="BB137" s="573">
        <v>849520.42455923778</v>
      </c>
      <c r="BC137" s="573">
        <v>57214.340211083312</v>
      </c>
      <c r="BD137" s="573">
        <v>42476.247871963446</v>
      </c>
      <c r="BE137" s="573">
        <v>62217.653064787162</v>
      </c>
      <c r="BF137" s="573">
        <v>143422.64482370508</v>
      </c>
      <c r="BG137" s="573">
        <v>4689051.500843971</v>
      </c>
      <c r="BH137" s="573">
        <v>824415.377548474</v>
      </c>
      <c r="BI137" s="573">
        <v>63035.202825856759</v>
      </c>
      <c r="BJ137" s="573">
        <v>55330.950809273236</v>
      </c>
      <c r="BK137" s="573">
        <v>105441.94377062953</v>
      </c>
      <c r="BL137" s="573">
        <v>312169.90304615395</v>
      </c>
      <c r="BM137" s="573">
        <v>5030812.651205834</v>
      </c>
      <c r="BN137" s="573">
        <v>879253.63941881107</v>
      </c>
      <c r="BO137" s="573">
        <v>59216.842118471228</v>
      </c>
      <c r="BP137" s="573">
        <v>43962.916547482164</v>
      </c>
      <c r="BQ137" s="573">
        <v>64395.270922054711</v>
      </c>
      <c r="BR137" s="573">
        <v>148442.43739253475</v>
      </c>
      <c r="BS137" s="573">
        <v>4853168.30337351</v>
      </c>
      <c r="BT137" s="573">
        <v>853269.91576267057</v>
      </c>
      <c r="BU137" s="573">
        <v>65241.434924761743</v>
      </c>
      <c r="BV137" s="573">
        <v>57267.5340875978</v>
      </c>
      <c r="BW137" s="573">
        <v>109132.41180260156</v>
      </c>
      <c r="BX137" s="573">
        <v>323095.84965276928</v>
      </c>
      <c r="BY137" s="573">
        <v>5206891.0939980382</v>
      </c>
      <c r="BZ137" s="573">
        <v>910027.51679846935</v>
      </c>
      <c r="CA137" s="573">
        <v>61289.431592617715</v>
      </c>
      <c r="CB137" s="573">
        <v>45501.618626644035</v>
      </c>
      <c r="CC137" s="573">
        <v>66649.105404326619</v>
      </c>
      <c r="CD137" s="573">
        <v>153637.92270127346</v>
      </c>
      <c r="CE137" s="573">
        <v>5023029.1939915828</v>
      </c>
      <c r="CF137" s="573">
        <v>883134.36281436391</v>
      </c>
      <c r="CG137" s="573">
        <v>67524.8851471284</v>
      </c>
      <c r="CH137" s="573">
        <v>67524.8851471284</v>
      </c>
    </row>
    <row r="138" spans="1:103" ht="21">
      <c r="A138" s="1" t="s">
        <v>315</v>
      </c>
      <c r="B138" s="573">
        <v>816483.22478026082</v>
      </c>
      <c r="C138" s="573">
        <v>816483.22478026082</v>
      </c>
      <c r="D138" s="573">
        <v>816483.22478026082</v>
      </c>
      <c r="E138" s="573">
        <v>816483.22478026082</v>
      </c>
      <c r="F138" s="573">
        <v>816483.22478026082</v>
      </c>
      <c r="G138" s="573">
        <v>816483.22478026082</v>
      </c>
      <c r="H138" s="573">
        <v>816483.22478026082</v>
      </c>
      <c r="I138" s="573">
        <v>816483.22478026082</v>
      </c>
      <c r="J138" s="573">
        <v>816483.22478026082</v>
      </c>
      <c r="K138" s="573">
        <v>816483.22478026082</v>
      </c>
      <c r="L138" s="573">
        <v>816483.22478026082</v>
      </c>
      <c r="M138" s="573">
        <v>816483.22478026082</v>
      </c>
      <c r="N138" s="573">
        <v>1146526.7168380062</v>
      </c>
      <c r="O138" s="573">
        <v>1146526.7168380062</v>
      </c>
      <c r="P138" s="573">
        <v>1146526.7168380062</v>
      </c>
      <c r="Q138" s="573">
        <v>1146526.7168380062</v>
      </c>
      <c r="R138" s="573">
        <v>1146526.7168380062</v>
      </c>
      <c r="S138" s="573">
        <v>1146526.7168380062</v>
      </c>
      <c r="T138" s="573">
        <v>1146526.7168380062</v>
      </c>
      <c r="U138" s="573">
        <v>1146526.7168380062</v>
      </c>
      <c r="V138" s="573">
        <v>1146526.7168380062</v>
      </c>
      <c r="W138" s="573">
        <v>1146526.7168380062</v>
      </c>
      <c r="X138" s="573">
        <v>1146526.7168380062</v>
      </c>
      <c r="Y138" s="573">
        <v>1146526.7168380062</v>
      </c>
      <c r="Z138" s="573">
        <v>1181172.5554307653</v>
      </c>
      <c r="AA138" s="573">
        <v>1181172.5554307653</v>
      </c>
      <c r="AB138" s="573">
        <v>1181172.5554307653</v>
      </c>
      <c r="AC138" s="573">
        <v>1181172.5554307653</v>
      </c>
      <c r="AD138" s="573">
        <v>1181172.5554307653</v>
      </c>
      <c r="AE138" s="573">
        <v>1181172.5554307653</v>
      </c>
      <c r="AF138" s="573">
        <v>1181172.5554307653</v>
      </c>
      <c r="AG138" s="573">
        <v>1181172.5554307653</v>
      </c>
      <c r="AH138" s="573">
        <v>1181172.5554307653</v>
      </c>
      <c r="AI138" s="573">
        <v>1181172.5554307653</v>
      </c>
      <c r="AJ138" s="573">
        <v>1181172.5554307653</v>
      </c>
      <c r="AK138" s="573">
        <v>1181172.5554307653</v>
      </c>
      <c r="AL138" s="573">
        <v>1216917.8823108939</v>
      </c>
      <c r="AM138" s="573">
        <v>1216917.8823108939</v>
      </c>
      <c r="AN138" s="573">
        <v>1216917.8823108939</v>
      </c>
      <c r="AO138" s="573">
        <v>1216917.8823108939</v>
      </c>
      <c r="AP138" s="573">
        <v>1216917.8823108939</v>
      </c>
      <c r="AQ138" s="573">
        <v>1216917.8823108939</v>
      </c>
      <c r="AR138" s="573">
        <v>1216917.8823108939</v>
      </c>
      <c r="AS138" s="573">
        <v>1216917.8823108939</v>
      </c>
      <c r="AT138" s="573">
        <v>1216917.8823108939</v>
      </c>
      <c r="AU138" s="573">
        <v>1216917.8823108939</v>
      </c>
      <c r="AV138" s="573">
        <v>1216917.8823108939</v>
      </c>
      <c r="AW138" s="573">
        <v>1216917.8823108939</v>
      </c>
      <c r="AX138" s="573">
        <v>1253798.9117210759</v>
      </c>
      <c r="AY138" s="573">
        <v>1253798.9117210759</v>
      </c>
      <c r="AZ138" s="573">
        <v>1253798.9117210759</v>
      </c>
      <c r="BA138" s="573">
        <v>1253798.9117210759</v>
      </c>
      <c r="BB138" s="573">
        <v>1253798.9117210759</v>
      </c>
      <c r="BC138" s="573">
        <v>1253798.9117210759</v>
      </c>
      <c r="BD138" s="573">
        <v>1253798.9117210759</v>
      </c>
      <c r="BE138" s="573">
        <v>1253798.9117210759</v>
      </c>
      <c r="BF138" s="573">
        <v>1253798.9117210759</v>
      </c>
      <c r="BG138" s="573">
        <v>1253798.9117210759</v>
      </c>
      <c r="BH138" s="573">
        <v>1253798.9117210759</v>
      </c>
      <c r="BI138" s="573">
        <v>1253798.9117210759</v>
      </c>
      <c r="BJ138" s="573">
        <v>1291853.0836294466</v>
      </c>
      <c r="BK138" s="573">
        <v>1291853.0836294466</v>
      </c>
      <c r="BL138" s="573">
        <v>1291853.0836294466</v>
      </c>
      <c r="BM138" s="573">
        <v>1291853.0836294466</v>
      </c>
      <c r="BN138" s="573">
        <v>1291853.0836294466</v>
      </c>
      <c r="BO138" s="573">
        <v>1291853.0836294466</v>
      </c>
      <c r="BP138" s="573">
        <v>1291853.0836294466</v>
      </c>
      <c r="BQ138" s="573">
        <v>1291853.0836294466</v>
      </c>
      <c r="BR138" s="573">
        <v>1291853.0836294466</v>
      </c>
      <c r="BS138" s="573">
        <v>1291853.0836294466</v>
      </c>
      <c r="BT138" s="573">
        <v>1291853.0836294466</v>
      </c>
      <c r="BU138" s="573">
        <v>1291853.0836294466</v>
      </c>
      <c r="BV138" s="573">
        <v>1331119.106044838</v>
      </c>
      <c r="BW138" s="573">
        <v>1331119.106044838</v>
      </c>
      <c r="BX138" s="573">
        <v>1331119.106044838</v>
      </c>
      <c r="BY138" s="573">
        <v>1331119.106044838</v>
      </c>
      <c r="BZ138" s="573">
        <v>1331119.106044838</v>
      </c>
      <c r="CA138" s="573">
        <v>1331119.106044838</v>
      </c>
      <c r="CB138" s="573">
        <v>1331119.106044838</v>
      </c>
      <c r="CC138" s="573">
        <v>1331119.106044838</v>
      </c>
      <c r="CD138" s="573">
        <v>1331119.106044838</v>
      </c>
      <c r="CE138" s="573">
        <v>1331119.106044838</v>
      </c>
      <c r="CF138" s="573">
        <v>1331119.106044838</v>
      </c>
      <c r="CG138" s="573">
        <v>1331119.106044838</v>
      </c>
      <c r="CH138" s="573">
        <v>1331119.106044838</v>
      </c>
    </row>
    <row r="139" spans="1:103" s="77" customFormat="1" ht="21">
      <c r="A139" s="367" t="s">
        <v>316</v>
      </c>
      <c r="B139" s="339">
        <v>948794.71424005192</v>
      </c>
      <c r="C139" s="339">
        <v>1068623.8518213087</v>
      </c>
      <c r="D139" s="339">
        <v>1562967.1407883132</v>
      </c>
      <c r="E139" s="339">
        <v>12846537.0253856</v>
      </c>
      <c r="F139" s="339">
        <v>2919019.9956637938</v>
      </c>
      <c r="G139" s="339">
        <v>958086.94687800389</v>
      </c>
      <c r="H139" s="339">
        <v>921610.62426133011</v>
      </c>
      <c r="I139" s="339">
        <v>970469.99141351879</v>
      </c>
      <c r="J139" s="339">
        <v>1171449.8339417353</v>
      </c>
      <c r="K139" s="339">
        <v>12421740.633636829</v>
      </c>
      <c r="L139" s="339">
        <v>2856885.7809363767</v>
      </c>
      <c r="M139" s="339">
        <v>972493.40178127738</v>
      </c>
      <c r="N139" s="339">
        <v>1282611.8652930739</v>
      </c>
      <c r="O139" s="339">
        <v>1405858.6524282431</v>
      </c>
      <c r="P139" s="339">
        <v>1914301.1175649168</v>
      </c>
      <c r="Q139" s="339">
        <v>13519689.955056554</v>
      </c>
      <c r="R139" s="339">
        <v>3309029.9867061609</v>
      </c>
      <c r="S139" s="339">
        <v>1292169.1219090912</v>
      </c>
      <c r="T139" s="339">
        <v>1254652.4572668003</v>
      </c>
      <c r="U139" s="339">
        <v>1304905.3435389851</v>
      </c>
      <c r="V139" s="339">
        <v>1511617.3367195935</v>
      </c>
      <c r="W139" s="339">
        <v>13082777.935772875</v>
      </c>
      <c r="X139" s="339">
        <v>3245123.6406296231</v>
      </c>
      <c r="Y139" s="339">
        <v>1306986.4636397881</v>
      </c>
      <c r="Z139" s="339">
        <v>1321142.0098675487</v>
      </c>
      <c r="AA139" s="339">
        <v>1447906.6550344815</v>
      </c>
      <c r="AB139" s="339">
        <v>1970861.6965331587</v>
      </c>
      <c r="AC139" s="339">
        <v>13907505.500443786</v>
      </c>
      <c r="AD139" s="339">
        <v>3405400.5945480964</v>
      </c>
      <c r="AE139" s="339">
        <v>1330972.0611967575</v>
      </c>
      <c r="AF139" s="339">
        <v>1292384.5507896021</v>
      </c>
      <c r="AG139" s="339">
        <v>1344071.8153827244</v>
      </c>
      <c r="AH139" s="339">
        <v>1556684.0308926557</v>
      </c>
      <c r="AI139" s="339">
        <v>13458122.612815887</v>
      </c>
      <c r="AJ139" s="339">
        <v>3339670.1566793765</v>
      </c>
      <c r="AK139" s="339">
        <v>1346212.3373164826</v>
      </c>
      <c r="AL139" s="339">
        <v>1372120.5693970907</v>
      </c>
      <c r="AM139" s="339">
        <v>1512681.3341482459</v>
      </c>
      <c r="AN139" s="339">
        <v>2092550.9063521267</v>
      </c>
      <c r="AO139" s="339">
        <v>15328290.093965011</v>
      </c>
      <c r="AP139" s="339">
        <v>3683214.3307219502</v>
      </c>
      <c r="AQ139" s="339">
        <v>1383020.4502791548</v>
      </c>
      <c r="AR139" s="339">
        <v>1340233.3627159754</v>
      </c>
      <c r="AS139" s="339">
        <v>1397545.8841176424</v>
      </c>
      <c r="AT139" s="339">
        <v>1633297.2292041113</v>
      </c>
      <c r="AU139" s="339">
        <v>14829999.720747154</v>
      </c>
      <c r="AV139" s="339">
        <v>3610330.2816869151</v>
      </c>
      <c r="AW139" s="339">
        <v>1399919.3645117972</v>
      </c>
      <c r="AX139" s="339">
        <v>1413398.1863308465</v>
      </c>
      <c r="AY139" s="339">
        <v>1557940.7616821348</v>
      </c>
      <c r="AZ139" s="339">
        <v>2154236.9008115986</v>
      </c>
      <c r="BA139" s="339">
        <v>15764918.60308094</v>
      </c>
      <c r="BB139" s="339">
        <v>3789960.698149744</v>
      </c>
      <c r="BC139" s="339">
        <v>1424606.8394461384</v>
      </c>
      <c r="BD139" s="339">
        <v>1380607.6776664483</v>
      </c>
      <c r="BE139" s="339">
        <v>1439543.7503175805</v>
      </c>
      <c r="BF139" s="339">
        <v>1681973.4683235679</v>
      </c>
      <c r="BG139" s="339">
        <v>15252512.641537026</v>
      </c>
      <c r="BH139" s="339">
        <v>3715011.9870481496</v>
      </c>
      <c r="BI139" s="339">
        <v>1441984.466753097</v>
      </c>
      <c r="BJ139" s="339">
        <v>1455976.9386630054</v>
      </c>
      <c r="BK139" s="339">
        <v>1604617.2425812772</v>
      </c>
      <c r="BL139" s="339">
        <v>2217818.156776181</v>
      </c>
      <c r="BM139" s="339">
        <v>16214357.6527922</v>
      </c>
      <c r="BN139" s="339">
        <v>3899914.1189644239</v>
      </c>
      <c r="BO139" s="339">
        <v>1467503.3529497464</v>
      </c>
      <c r="BP139" s="339">
        <v>1422256.8312021729</v>
      </c>
      <c r="BQ139" s="339">
        <v>1482863.7197215117</v>
      </c>
      <c r="BR139" s="339">
        <v>1732166.2305952378</v>
      </c>
      <c r="BS139" s="339">
        <v>15687425.171699231</v>
      </c>
      <c r="BT139" s="339">
        <v>3822840.6396151814</v>
      </c>
      <c r="BU139" s="339">
        <v>1485373.6295655267</v>
      </c>
      <c r="BV139" s="339">
        <v>1499899.3669623283</v>
      </c>
      <c r="BW139" s="339">
        <v>1652756.7884081705</v>
      </c>
      <c r="BX139" s="339">
        <v>2283355.005050702</v>
      </c>
      <c r="BY139" s="339">
        <v>16676994.415948721</v>
      </c>
      <c r="BZ139" s="339">
        <v>4013174.2036573775</v>
      </c>
      <c r="CA139" s="339">
        <v>1511752.80051933</v>
      </c>
      <c r="CB139" s="339">
        <v>1465222.5764723571</v>
      </c>
      <c r="CC139" s="339">
        <v>1527548.9607484252</v>
      </c>
      <c r="CD139" s="339">
        <v>1783924.5060586992</v>
      </c>
      <c r="CE139" s="339">
        <v>16135112.179350104</v>
      </c>
      <c r="CF139" s="339">
        <v>3933914.0500878431</v>
      </c>
      <c r="CG139" s="339">
        <v>1530130.0799785678</v>
      </c>
      <c r="CH139" s="339">
        <v>1510156.7180218589</v>
      </c>
      <c r="CI139"/>
      <c r="CJ139"/>
      <c r="CK139"/>
      <c r="CL139"/>
      <c r="CM139"/>
      <c r="CN139"/>
      <c r="CO139"/>
      <c r="CP139"/>
      <c r="CQ139"/>
      <c r="CR139"/>
      <c r="CS139"/>
      <c r="CT139"/>
      <c r="CU139"/>
      <c r="CV139"/>
      <c r="CW139"/>
      <c r="CX139"/>
      <c r="CY139"/>
    </row>
    <row r="140" spans="1:103" s="77" customFormat="1" ht="21">
      <c r="A140" s="367"/>
      <c r="B140" s="339"/>
      <c r="C140" s="339"/>
      <c r="D140" s="339"/>
      <c r="E140" s="339"/>
      <c r="F140" s="339"/>
      <c r="G140" s="339"/>
      <c r="H140" s="339"/>
      <c r="I140" s="339"/>
      <c r="J140" s="339"/>
      <c r="K140" s="339"/>
      <c r="L140" s="339"/>
      <c r="M140" s="339"/>
      <c r="N140" s="339"/>
      <c r="O140" s="339"/>
      <c r="P140" s="339"/>
      <c r="Q140" s="339"/>
      <c r="R140" s="339"/>
      <c r="S140" s="339"/>
      <c r="T140" s="339"/>
      <c r="U140" s="339"/>
      <c r="V140" s="339"/>
      <c r="W140" s="339"/>
      <c r="X140" s="339"/>
      <c r="Y140" s="339"/>
      <c r="Z140" s="339"/>
      <c r="AA140" s="339"/>
      <c r="AB140" s="339"/>
      <c r="AC140" s="339"/>
      <c r="AD140" s="339"/>
      <c r="AE140" s="339"/>
      <c r="AF140" s="339"/>
      <c r="AG140" s="339"/>
      <c r="AH140" s="339"/>
      <c r="AI140" s="339"/>
      <c r="AJ140" s="339"/>
      <c r="AK140" s="339"/>
      <c r="AL140" s="339"/>
      <c r="AM140" s="339"/>
      <c r="AN140" s="339"/>
      <c r="AO140" s="339"/>
      <c r="AP140" s="339"/>
      <c r="AQ140" s="339"/>
      <c r="AR140" s="339"/>
      <c r="AS140" s="339"/>
      <c r="AT140" s="339"/>
      <c r="AU140" s="339"/>
      <c r="AV140" s="339"/>
      <c r="AW140" s="339"/>
      <c r="AX140" s="339"/>
      <c r="AY140" s="339"/>
      <c r="AZ140" s="339"/>
      <c r="BA140" s="339"/>
      <c r="BB140" s="339"/>
      <c r="BC140" s="339"/>
      <c r="BD140" s="339"/>
      <c r="BE140" s="339"/>
      <c r="BF140" s="339"/>
      <c r="BG140" s="339"/>
      <c r="BH140" s="339"/>
      <c r="BI140" s="339"/>
      <c r="BJ140" s="339"/>
      <c r="BK140" s="339"/>
      <c r="BL140" s="339"/>
      <c r="BM140" s="339"/>
      <c r="BN140" s="339"/>
      <c r="BO140" s="339"/>
      <c r="BP140" s="339"/>
      <c r="BQ140" s="339"/>
      <c r="BR140" s="339"/>
      <c r="BS140" s="339"/>
      <c r="BT140" s="339"/>
      <c r="BU140" s="339"/>
      <c r="BV140" s="339"/>
      <c r="BW140" s="339"/>
      <c r="BX140" s="339"/>
      <c r="BY140" s="339"/>
      <c r="BZ140" s="339"/>
      <c r="CA140" s="339"/>
      <c r="CB140" s="339"/>
      <c r="CC140" s="339"/>
      <c r="CD140" s="339"/>
      <c r="CE140" s="339"/>
      <c r="CF140" s="339"/>
      <c r="CG140" s="339"/>
      <c r="CH140" s="339"/>
      <c r="CI140"/>
      <c r="CJ140"/>
      <c r="CK140"/>
      <c r="CL140"/>
      <c r="CM140"/>
      <c r="CN140"/>
      <c r="CO140"/>
      <c r="CP140"/>
      <c r="CQ140"/>
      <c r="CR140"/>
      <c r="CS140"/>
      <c r="CT140"/>
      <c r="CU140"/>
      <c r="CV140"/>
      <c r="CW140"/>
      <c r="CX140"/>
      <c r="CY140"/>
    </row>
    <row r="141" spans="1:103" ht="21">
      <c r="A141" s="1" t="s">
        <v>314</v>
      </c>
      <c r="B141" s="573">
        <v>0</v>
      </c>
      <c r="C141" s="573">
        <v>0</v>
      </c>
      <c r="D141" s="573">
        <v>0</v>
      </c>
      <c r="E141" s="573">
        <v>0</v>
      </c>
      <c r="F141" s="573">
        <v>630000</v>
      </c>
      <c r="G141" s="573">
        <v>0</v>
      </c>
      <c r="H141" s="573">
        <v>0</v>
      </c>
      <c r="I141" s="573">
        <v>0</v>
      </c>
      <c r="J141" s="573">
        <v>0</v>
      </c>
      <c r="K141" s="573">
        <v>0</v>
      </c>
      <c r="L141" s="573">
        <v>630000</v>
      </c>
      <c r="M141" s="573">
        <v>0</v>
      </c>
      <c r="N141" s="573">
        <v>0</v>
      </c>
      <c r="O141" s="573">
        <v>0</v>
      </c>
      <c r="P141" s="573">
        <v>0</v>
      </c>
      <c r="Q141" s="573">
        <v>0</v>
      </c>
      <c r="R141" s="573">
        <v>662000</v>
      </c>
      <c r="S141" s="573">
        <v>0</v>
      </c>
      <c r="T141" s="573">
        <v>0</v>
      </c>
      <c r="U141" s="573">
        <v>0</v>
      </c>
      <c r="V141" s="573">
        <v>0</v>
      </c>
      <c r="W141" s="573">
        <v>0</v>
      </c>
      <c r="X141" s="573">
        <v>662000</v>
      </c>
      <c r="Y141" s="573">
        <v>0</v>
      </c>
      <c r="Z141" s="573">
        <v>0</v>
      </c>
      <c r="AA141" s="573">
        <v>0</v>
      </c>
      <c r="AB141" s="573">
        <v>0</v>
      </c>
      <c r="AC141" s="573">
        <v>0</v>
      </c>
      <c r="AD141" s="573">
        <v>973609.02873966086</v>
      </c>
      <c r="AE141" s="573">
        <v>0</v>
      </c>
      <c r="AF141" s="573">
        <v>0</v>
      </c>
      <c r="AG141" s="573">
        <v>0</v>
      </c>
      <c r="AH141" s="573">
        <v>0</v>
      </c>
      <c r="AI141" s="573">
        <v>0</v>
      </c>
      <c r="AJ141" s="573">
        <v>973609.02873966086</v>
      </c>
      <c r="AK141" s="573">
        <v>0</v>
      </c>
      <c r="AL141" s="573">
        <v>0</v>
      </c>
      <c r="AM141" s="573">
        <v>0</v>
      </c>
      <c r="AN141" s="573">
        <v>0</v>
      </c>
      <c r="AO141" s="573">
        <v>0</v>
      </c>
      <c r="AP141" s="573">
        <v>1010994.4037396609</v>
      </c>
      <c r="AQ141" s="573">
        <v>0</v>
      </c>
      <c r="AR141" s="573">
        <v>0</v>
      </c>
      <c r="AS141" s="573">
        <v>0</v>
      </c>
      <c r="AT141" s="573">
        <v>0</v>
      </c>
      <c r="AU141" s="573">
        <v>0</v>
      </c>
      <c r="AV141" s="573">
        <v>1010994.4037396609</v>
      </c>
      <c r="AW141" s="573">
        <v>0</v>
      </c>
      <c r="AX141" s="573">
        <v>0</v>
      </c>
      <c r="AY141" s="573">
        <v>0</v>
      </c>
      <c r="AZ141" s="573">
        <v>0</v>
      </c>
      <c r="BA141" s="573">
        <v>0</v>
      </c>
      <c r="BB141" s="573">
        <v>994486.43038498715</v>
      </c>
      <c r="BC141" s="573">
        <v>0</v>
      </c>
      <c r="BD141" s="573">
        <v>0</v>
      </c>
      <c r="BE141" s="573">
        <v>0</v>
      </c>
      <c r="BF141" s="573">
        <v>0</v>
      </c>
      <c r="BG141" s="573">
        <v>0</v>
      </c>
      <c r="BH141" s="573">
        <v>994486.43038498715</v>
      </c>
      <c r="BI141" s="573">
        <v>0</v>
      </c>
      <c r="BJ141" s="573">
        <v>0</v>
      </c>
      <c r="BK141" s="573">
        <v>0</v>
      </c>
      <c r="BL141" s="573">
        <v>0</v>
      </c>
      <c r="BM141" s="573">
        <v>0</v>
      </c>
      <c r="BN141" s="573">
        <v>1035390.3745988235</v>
      </c>
      <c r="BO141" s="573">
        <v>0</v>
      </c>
      <c r="BP141" s="573">
        <v>0</v>
      </c>
      <c r="BQ141" s="573">
        <v>0</v>
      </c>
      <c r="BR141" s="573">
        <v>0</v>
      </c>
      <c r="BS141" s="573">
        <v>0</v>
      </c>
      <c r="BT141" s="573">
        <v>1035390.3745988235</v>
      </c>
      <c r="BU141" s="573">
        <v>0</v>
      </c>
      <c r="BV141" s="573">
        <v>0</v>
      </c>
      <c r="BW141" s="573">
        <v>0</v>
      </c>
      <c r="BX141" s="573">
        <v>0</v>
      </c>
      <c r="BY141" s="573">
        <v>0</v>
      </c>
      <c r="BZ141" s="573">
        <v>1078269.0242429567</v>
      </c>
      <c r="CA141" s="573">
        <v>0</v>
      </c>
      <c r="CB141" s="573">
        <v>0</v>
      </c>
      <c r="CC141" s="573">
        <v>0</v>
      </c>
      <c r="CD141" s="573">
        <v>0</v>
      </c>
      <c r="CE141" s="573">
        <v>0</v>
      </c>
      <c r="CF141" s="573">
        <v>1078269.0242429567</v>
      </c>
      <c r="CG141" s="573">
        <v>0</v>
      </c>
      <c r="CH141" s="573">
        <v>0</v>
      </c>
    </row>
    <row r="142" spans="1:103" ht="21">
      <c r="A142" s="1" t="s">
        <v>121</v>
      </c>
      <c r="B142" s="573">
        <v>4108046.6124552079</v>
      </c>
      <c r="C142" s="573">
        <v>2983028.3626737259</v>
      </c>
      <c r="D142" s="573">
        <v>2936147.4978361097</v>
      </c>
      <c r="E142" s="573">
        <v>3162987.9481716854</v>
      </c>
      <c r="F142" s="573">
        <v>4109539.3253485882</v>
      </c>
      <c r="G142" s="573">
        <v>3013108.2574144504</v>
      </c>
      <c r="H142" s="573">
        <v>3107805.1698328466</v>
      </c>
      <c r="I142" s="573">
        <v>3110871.2922577513</v>
      </c>
      <c r="J142" s="573">
        <v>3061242.3519885857</v>
      </c>
      <c r="K142" s="573">
        <v>3152207.1662029163</v>
      </c>
      <c r="L142" s="573">
        <v>3293020.4299865402</v>
      </c>
      <c r="M142" s="573">
        <v>2607133.017732786</v>
      </c>
      <c r="N142" s="573">
        <v>4310109.3816306135</v>
      </c>
      <c r="O142" s="573">
        <v>3108241.4700449272</v>
      </c>
      <c r="P142" s="573">
        <v>3058158.1872833711</v>
      </c>
      <c r="Q142" s="573">
        <v>3300494.0412670108</v>
      </c>
      <c r="R142" s="573">
        <v>4311704.061297466</v>
      </c>
      <c r="S142" s="573">
        <v>3140376.113442733</v>
      </c>
      <c r="T142" s="573">
        <v>3241541.7437638566</v>
      </c>
      <c r="U142" s="573">
        <v>3244817.3120990386</v>
      </c>
      <c r="V142" s="573">
        <v>3191798.2336911117</v>
      </c>
      <c r="W142" s="573">
        <v>3288976.8272906314</v>
      </c>
      <c r="X142" s="573">
        <v>3439409.0032131649</v>
      </c>
      <c r="Y142" s="573">
        <v>2706668.825968531</v>
      </c>
      <c r="Z142" s="573">
        <v>4595390.7955516037</v>
      </c>
      <c r="AA142" s="573">
        <v>3302289.9405951742</v>
      </c>
      <c r="AB142" s="573">
        <v>3248404.8712512832</v>
      </c>
      <c r="AC142" s="573">
        <v>3509136.2685638238</v>
      </c>
      <c r="AD142" s="573">
        <v>4597106.526224426</v>
      </c>
      <c r="AE142" s="573">
        <v>3336863.9020520533</v>
      </c>
      <c r="AF142" s="573">
        <v>3445708.9438402615</v>
      </c>
      <c r="AG142" s="573">
        <v>3449233.1582517298</v>
      </c>
      <c r="AH142" s="573">
        <v>3392189.4390897481</v>
      </c>
      <c r="AI142" s="573">
        <v>3496744.7910179058</v>
      </c>
      <c r="AJ142" s="573">
        <v>3658596.1670495188</v>
      </c>
      <c r="AK142" s="573">
        <v>2870234.2010445632</v>
      </c>
      <c r="AL142" s="573">
        <v>4825311.2977089342</v>
      </c>
      <c r="AM142" s="573">
        <v>3467555.4000046821</v>
      </c>
      <c r="AN142" s="573">
        <v>3410976.0771935964</v>
      </c>
      <c r="AO142" s="573">
        <v>3684744.0443717637</v>
      </c>
      <c r="AP142" s="573">
        <v>4827112.8149153972</v>
      </c>
      <c r="AQ142" s="573">
        <v>3503858.0595344049</v>
      </c>
      <c r="AR142" s="573">
        <v>3618145.3534120237</v>
      </c>
      <c r="AS142" s="573">
        <v>3621845.778544066</v>
      </c>
      <c r="AT142" s="573">
        <v>3561949.8734239843</v>
      </c>
      <c r="AU142" s="573">
        <v>3671732.9929485507</v>
      </c>
      <c r="AV142" s="573">
        <v>3841676.9377817446</v>
      </c>
      <c r="AW142" s="573">
        <v>3013896.8734765407</v>
      </c>
      <c r="AX142" s="573">
        <v>5021269.3511386337</v>
      </c>
      <c r="AY142" s="573">
        <v>3605409.7243280765</v>
      </c>
      <c r="AZ142" s="573">
        <v>3546409.1491761301</v>
      </c>
      <c r="BA142" s="573">
        <v>3831892.7272603526</v>
      </c>
      <c r="BB142" s="573">
        <v>5023147.9623705558</v>
      </c>
      <c r="BC142" s="573">
        <v>3643265.9178168266</v>
      </c>
      <c r="BD142" s="573">
        <v>3762444.015685786</v>
      </c>
      <c r="BE142" s="573">
        <v>3766302.7966016727</v>
      </c>
      <c r="BF142" s="573">
        <v>3703843.7095049494</v>
      </c>
      <c r="BG142" s="573">
        <v>3818324.8816382992</v>
      </c>
      <c r="BH142" s="573">
        <v>3995541.3980364855</v>
      </c>
      <c r="BI142" s="573">
        <v>3132337.3604697296</v>
      </c>
      <c r="BJ142" s="573">
        <v>5195396.1611763164</v>
      </c>
      <c r="BK142" s="573">
        <v>3729981.4474273901</v>
      </c>
      <c r="BL142" s="573">
        <v>3668915.8521451261</v>
      </c>
      <c r="BM142" s="573">
        <v>3964391.3554622959</v>
      </c>
      <c r="BN142" s="573">
        <v>5197340.5238013556</v>
      </c>
      <c r="BO142" s="573">
        <v>3769162.6076882468</v>
      </c>
      <c r="BP142" s="573">
        <v>3892511.9389826194</v>
      </c>
      <c r="BQ142" s="573">
        <v>3896505.7772305622</v>
      </c>
      <c r="BR142" s="573">
        <v>3831860.6220854539</v>
      </c>
      <c r="BS142" s="573">
        <v>3950348.6352434708</v>
      </c>
      <c r="BT142" s="573">
        <v>4133767.7297155936</v>
      </c>
      <c r="BU142" s="573">
        <v>3240351.5508340015</v>
      </c>
      <c r="BV142" s="573">
        <v>5375568.8810477564</v>
      </c>
      <c r="BW142" s="573">
        <v>3858864.6523176166</v>
      </c>
      <c r="BX142" s="573">
        <v>3795661.7612004732</v>
      </c>
      <c r="BY142" s="573">
        <v>4101478.9071337441</v>
      </c>
      <c r="BZ142" s="573">
        <v>5377581.2963646725</v>
      </c>
      <c r="CA142" s="573">
        <v>3899417.1531876032</v>
      </c>
      <c r="CB142" s="573">
        <v>4027083.7110772794</v>
      </c>
      <c r="CC142" s="573">
        <v>4031217.3336638999</v>
      </c>
      <c r="CD142" s="573">
        <v>3964309.5980887124</v>
      </c>
      <c r="CE142" s="573">
        <v>4086944.6917072604</v>
      </c>
      <c r="CF142" s="573">
        <v>4276783.4544859072</v>
      </c>
      <c r="CG142" s="573">
        <v>3352097.7093434595</v>
      </c>
      <c r="CH142" s="573">
        <v>3352097.6957517085</v>
      </c>
    </row>
    <row r="143" spans="1:103" ht="21">
      <c r="A143" s="1" t="s">
        <v>1254</v>
      </c>
      <c r="B143" s="573">
        <v>0</v>
      </c>
      <c r="C143" s="573">
        <v>0</v>
      </c>
      <c r="D143" s="573">
        <v>0</v>
      </c>
      <c r="E143" s="573">
        <v>0</v>
      </c>
      <c r="F143" s="573">
        <v>0</v>
      </c>
      <c r="G143" s="573">
        <v>0</v>
      </c>
      <c r="H143" s="573">
        <v>0</v>
      </c>
      <c r="I143" s="573">
        <v>0</v>
      </c>
      <c r="J143" s="573">
        <v>0</v>
      </c>
      <c r="K143" s="573">
        <v>0</v>
      </c>
      <c r="L143" s="573">
        <v>0</v>
      </c>
      <c r="M143" s="573">
        <v>0</v>
      </c>
      <c r="N143" s="573">
        <v>0</v>
      </c>
      <c r="O143" s="573">
        <v>0</v>
      </c>
      <c r="P143" s="573">
        <v>0</v>
      </c>
      <c r="Q143" s="573">
        <v>0</v>
      </c>
      <c r="R143" s="573">
        <v>0</v>
      </c>
      <c r="S143" s="573">
        <v>0</v>
      </c>
      <c r="T143" s="573">
        <v>0</v>
      </c>
      <c r="U143" s="573">
        <v>0</v>
      </c>
      <c r="V143" s="573">
        <v>0</v>
      </c>
      <c r="W143" s="573">
        <v>0</v>
      </c>
      <c r="X143" s="573">
        <v>0</v>
      </c>
      <c r="Y143" s="573">
        <v>1000000</v>
      </c>
      <c r="Z143" s="573">
        <v>0</v>
      </c>
      <c r="AA143" s="573">
        <v>0</v>
      </c>
      <c r="AB143" s="573">
        <v>0</v>
      </c>
      <c r="AC143" s="573">
        <v>0</v>
      </c>
      <c r="AD143" s="573">
        <v>0</v>
      </c>
      <c r="AE143" s="573">
        <v>0</v>
      </c>
      <c r="AF143" s="573">
        <v>0</v>
      </c>
      <c r="AG143" s="573">
        <v>0</v>
      </c>
      <c r="AH143" s="573">
        <v>0</v>
      </c>
      <c r="AI143" s="573">
        <v>0</v>
      </c>
      <c r="AJ143" s="573">
        <v>0</v>
      </c>
      <c r="AK143" s="573">
        <v>1000000</v>
      </c>
      <c r="AL143" s="573">
        <v>0</v>
      </c>
      <c r="AM143" s="573">
        <v>0</v>
      </c>
      <c r="AN143" s="573">
        <v>0</v>
      </c>
      <c r="AO143" s="573">
        <v>0</v>
      </c>
      <c r="AP143" s="573">
        <v>0</v>
      </c>
      <c r="AQ143" s="573">
        <v>0</v>
      </c>
      <c r="AR143" s="573">
        <v>0</v>
      </c>
      <c r="AS143" s="573">
        <v>0</v>
      </c>
      <c r="AT143" s="573">
        <v>0</v>
      </c>
      <c r="AU143" s="573">
        <v>0</v>
      </c>
      <c r="AV143" s="573">
        <v>0</v>
      </c>
      <c r="AW143" s="573">
        <v>2000000</v>
      </c>
      <c r="AX143" s="573">
        <v>0</v>
      </c>
      <c r="AY143" s="573">
        <v>0</v>
      </c>
      <c r="AZ143" s="573">
        <v>0</v>
      </c>
      <c r="BA143" s="573">
        <v>0</v>
      </c>
      <c r="BB143" s="573">
        <v>0</v>
      </c>
      <c r="BC143" s="573">
        <v>0</v>
      </c>
      <c r="BD143" s="573">
        <v>0</v>
      </c>
      <c r="BE143" s="573">
        <v>0</v>
      </c>
      <c r="BF143" s="573">
        <v>0</v>
      </c>
      <c r="BG143" s="573">
        <v>0</v>
      </c>
      <c r="BH143" s="573">
        <v>0</v>
      </c>
      <c r="BI143" s="573">
        <v>2000000</v>
      </c>
      <c r="BJ143" s="573">
        <v>0</v>
      </c>
      <c r="BK143" s="573">
        <v>0</v>
      </c>
      <c r="BL143" s="573">
        <v>0</v>
      </c>
      <c r="BM143" s="573">
        <v>0</v>
      </c>
      <c r="BN143" s="573">
        <v>0</v>
      </c>
      <c r="BO143" s="573">
        <v>0</v>
      </c>
      <c r="BP143" s="573">
        <v>0</v>
      </c>
      <c r="BQ143" s="573">
        <v>0</v>
      </c>
      <c r="BR143" s="573">
        <v>0</v>
      </c>
      <c r="BS143" s="573">
        <v>0</v>
      </c>
      <c r="BT143" s="573">
        <v>0</v>
      </c>
      <c r="BU143" s="573">
        <v>2000000</v>
      </c>
      <c r="BV143" s="573">
        <v>0</v>
      </c>
      <c r="BW143" s="573">
        <v>0</v>
      </c>
      <c r="BX143" s="573">
        <v>0</v>
      </c>
      <c r="BY143" s="573">
        <v>0</v>
      </c>
      <c r="BZ143" s="573">
        <v>0</v>
      </c>
      <c r="CA143" s="573">
        <v>0</v>
      </c>
      <c r="CB143" s="573">
        <v>0</v>
      </c>
      <c r="CC143" s="573">
        <v>0</v>
      </c>
      <c r="CD143" s="573">
        <v>0</v>
      </c>
      <c r="CE143" s="573">
        <v>0</v>
      </c>
      <c r="CF143" s="573">
        <v>0</v>
      </c>
      <c r="CG143" s="573">
        <v>752307.78605312051</v>
      </c>
      <c r="CH143" s="573">
        <v>0</v>
      </c>
    </row>
    <row r="144" spans="1:103" ht="21">
      <c r="A144" s="1" t="s">
        <v>297</v>
      </c>
      <c r="B144" s="339">
        <v>4108046.6124552079</v>
      </c>
      <c r="C144" s="339">
        <v>2983028.3626737259</v>
      </c>
      <c r="D144" s="339">
        <v>2936147.4978361097</v>
      </c>
      <c r="E144" s="339">
        <v>3162987.9481716854</v>
      </c>
      <c r="F144" s="339">
        <v>4739539.3253485877</v>
      </c>
      <c r="G144" s="339">
        <v>3013108.2574144504</v>
      </c>
      <c r="H144" s="339">
        <v>3107805.1698328466</v>
      </c>
      <c r="I144" s="339">
        <v>3110871.2922577513</v>
      </c>
      <c r="J144" s="339">
        <v>3061242.3519885857</v>
      </c>
      <c r="K144" s="339">
        <v>3152207.1662029163</v>
      </c>
      <c r="L144" s="339">
        <v>3923020.4299865402</v>
      </c>
      <c r="M144" s="339">
        <v>2607133.017732786</v>
      </c>
      <c r="N144" s="339">
        <v>4310109.3816306135</v>
      </c>
      <c r="O144" s="339">
        <v>3108241.4700449272</v>
      </c>
      <c r="P144" s="339">
        <v>3058158.1872833711</v>
      </c>
      <c r="Q144" s="339">
        <v>3300494.0412670108</v>
      </c>
      <c r="R144" s="339">
        <v>4973704.061297466</v>
      </c>
      <c r="S144" s="339">
        <v>3140376.113442733</v>
      </c>
      <c r="T144" s="339">
        <v>3241541.7437638566</v>
      </c>
      <c r="U144" s="339">
        <v>3244817.3120990386</v>
      </c>
      <c r="V144" s="339">
        <v>3191798.2336911117</v>
      </c>
      <c r="W144" s="339">
        <v>3288976.8272906314</v>
      </c>
      <c r="X144" s="339">
        <v>4101409.0032131649</v>
      </c>
      <c r="Y144" s="339">
        <v>3706668.825968531</v>
      </c>
      <c r="Z144" s="339">
        <v>4595390.7955516037</v>
      </c>
      <c r="AA144" s="339">
        <v>3302289.9405951742</v>
      </c>
      <c r="AB144" s="339">
        <v>3248404.8712512832</v>
      </c>
      <c r="AC144" s="339">
        <v>3509136.2685638238</v>
      </c>
      <c r="AD144" s="339">
        <v>5570715.554964087</v>
      </c>
      <c r="AE144" s="339">
        <v>3336863.9020520533</v>
      </c>
      <c r="AF144" s="339">
        <v>3445708.9438402615</v>
      </c>
      <c r="AG144" s="339">
        <v>3449233.1582517298</v>
      </c>
      <c r="AH144" s="339">
        <v>3392189.4390897481</v>
      </c>
      <c r="AI144" s="339">
        <v>3496744.7910179058</v>
      </c>
      <c r="AJ144" s="339">
        <v>4632205.1957891798</v>
      </c>
      <c r="AK144" s="339">
        <v>3870234.2010445632</v>
      </c>
      <c r="AL144" s="339">
        <v>4825311.2977089342</v>
      </c>
      <c r="AM144" s="339">
        <v>3467555.4000046821</v>
      </c>
      <c r="AN144" s="339">
        <v>3410976.0771935964</v>
      </c>
      <c r="AO144" s="339">
        <v>3684744.0443717637</v>
      </c>
      <c r="AP144" s="339">
        <v>5838107.2186550582</v>
      </c>
      <c r="AQ144" s="339">
        <v>3503858.0595344049</v>
      </c>
      <c r="AR144" s="339">
        <v>3618145.3534120237</v>
      </c>
      <c r="AS144" s="339">
        <v>3621845.778544066</v>
      </c>
      <c r="AT144" s="339">
        <v>3561949.8734239843</v>
      </c>
      <c r="AU144" s="339">
        <v>3671732.9929485507</v>
      </c>
      <c r="AV144" s="339">
        <v>4852671.3415214056</v>
      </c>
      <c r="AW144" s="339">
        <v>5013896.8734765407</v>
      </c>
      <c r="AX144" s="339">
        <v>5021269.3511386337</v>
      </c>
      <c r="AY144" s="339">
        <v>3605409.7243280765</v>
      </c>
      <c r="AZ144" s="339">
        <v>3546409.1491761301</v>
      </c>
      <c r="BA144" s="339">
        <v>3831892.7272603526</v>
      </c>
      <c r="BB144" s="339">
        <v>6017634.3927555429</v>
      </c>
      <c r="BC144" s="339">
        <v>3643265.9178168266</v>
      </c>
      <c r="BD144" s="339">
        <v>3762444.015685786</v>
      </c>
      <c r="BE144" s="339">
        <v>3766302.7966016727</v>
      </c>
      <c r="BF144" s="339">
        <v>3703843.7095049494</v>
      </c>
      <c r="BG144" s="339">
        <v>3818324.8816382992</v>
      </c>
      <c r="BH144" s="339">
        <v>4990027.8284214726</v>
      </c>
      <c r="BI144" s="339">
        <v>5132337.3604697296</v>
      </c>
      <c r="BJ144" s="339">
        <v>5195396.1611763164</v>
      </c>
      <c r="BK144" s="339">
        <v>3729981.4474273901</v>
      </c>
      <c r="BL144" s="339">
        <v>3668915.8521451261</v>
      </c>
      <c r="BM144" s="339">
        <v>3964391.3554622959</v>
      </c>
      <c r="BN144" s="339">
        <v>6232730.8984001791</v>
      </c>
      <c r="BO144" s="339">
        <v>3769162.6076882468</v>
      </c>
      <c r="BP144" s="339">
        <v>3892511.9389826194</v>
      </c>
      <c r="BQ144" s="339">
        <v>3896505.7772305622</v>
      </c>
      <c r="BR144" s="339">
        <v>3831860.6220854539</v>
      </c>
      <c r="BS144" s="339">
        <v>3950348.6352434708</v>
      </c>
      <c r="BT144" s="339">
        <v>5169158.1043144166</v>
      </c>
      <c r="BU144" s="339">
        <v>5240351.550834002</v>
      </c>
      <c r="BV144" s="339">
        <v>5375568.8810477564</v>
      </c>
      <c r="BW144" s="339">
        <v>3858864.6523176166</v>
      </c>
      <c r="BX144" s="339">
        <v>3795661.7612004732</v>
      </c>
      <c r="BY144" s="339">
        <v>4101478.9071337441</v>
      </c>
      <c r="BZ144" s="339">
        <v>6455850.3206076287</v>
      </c>
      <c r="CA144" s="339">
        <v>3899417.1531876032</v>
      </c>
      <c r="CB144" s="339">
        <v>4027083.7110772794</v>
      </c>
      <c r="CC144" s="339">
        <v>4031217.3336638999</v>
      </c>
      <c r="CD144" s="339">
        <v>3964309.5980887124</v>
      </c>
      <c r="CE144" s="339">
        <v>4086944.6917072604</v>
      </c>
      <c r="CF144" s="339">
        <v>5355052.4787288643</v>
      </c>
      <c r="CG144" s="339">
        <v>4104405.4953965801</v>
      </c>
      <c r="CH144" s="339">
        <v>3352097.6957517085</v>
      </c>
    </row>
    <row r="145" spans="1:103" ht="21">
      <c r="B145" s="573"/>
      <c r="C145" s="573"/>
      <c r="D145" s="573"/>
      <c r="E145" s="573"/>
      <c r="F145" s="573"/>
      <c r="G145" s="573"/>
      <c r="H145" s="573"/>
      <c r="I145" s="573"/>
      <c r="J145" s="573"/>
      <c r="K145" s="573"/>
      <c r="L145" s="573"/>
      <c r="M145" s="573"/>
      <c r="N145" s="573"/>
      <c r="O145" s="573"/>
      <c r="P145" s="573"/>
      <c r="Q145" s="573"/>
      <c r="R145" s="573"/>
      <c r="S145" s="573"/>
      <c r="T145" s="573"/>
      <c r="U145" s="573"/>
      <c r="V145" s="573"/>
      <c r="W145" s="573"/>
      <c r="X145" s="573"/>
      <c r="Y145" s="573"/>
      <c r="Z145" s="573"/>
      <c r="AA145" s="573"/>
      <c r="AB145" s="573"/>
      <c r="AC145" s="573"/>
      <c r="AD145" s="573"/>
      <c r="AE145" s="573"/>
      <c r="AF145" s="573"/>
      <c r="AG145" s="573"/>
      <c r="AH145" s="573"/>
      <c r="AI145" s="573"/>
      <c r="AJ145" s="573"/>
      <c r="AK145" s="573"/>
      <c r="AL145" s="573"/>
      <c r="AM145" s="573"/>
      <c r="AN145" s="573"/>
      <c r="AO145" s="573"/>
      <c r="AP145" s="573"/>
      <c r="AQ145" s="573"/>
      <c r="AR145" s="573"/>
      <c r="AS145" s="573"/>
      <c r="AT145" s="573"/>
      <c r="AU145" s="573"/>
      <c r="AV145" s="573"/>
      <c r="AW145" s="573"/>
      <c r="AX145" s="573"/>
      <c r="AY145" s="573"/>
      <c r="AZ145" s="573"/>
      <c r="BA145" s="573"/>
      <c r="BB145" s="573"/>
      <c r="BC145" s="573"/>
      <c r="BD145" s="573"/>
      <c r="BE145" s="573"/>
      <c r="BF145" s="573"/>
      <c r="BG145" s="573"/>
      <c r="BH145" s="573"/>
      <c r="BI145" s="573"/>
      <c r="BJ145" s="573"/>
      <c r="BK145" s="573"/>
      <c r="BL145" s="573"/>
      <c r="BM145" s="573"/>
      <c r="BN145" s="573"/>
      <c r="BO145" s="573"/>
      <c r="BP145" s="573"/>
      <c r="BQ145" s="573"/>
      <c r="BR145" s="573"/>
      <c r="BS145" s="573"/>
      <c r="BT145" s="573"/>
      <c r="BU145" s="573"/>
      <c r="BV145" s="573"/>
      <c r="BW145" s="573"/>
      <c r="BX145" s="573"/>
      <c r="BY145" s="573"/>
      <c r="BZ145" s="573"/>
      <c r="CA145" s="573"/>
      <c r="CB145" s="573"/>
      <c r="CC145" s="573"/>
      <c r="CD145" s="573"/>
      <c r="CE145" s="573"/>
      <c r="CF145" s="573"/>
      <c r="CG145" s="573"/>
      <c r="CH145" s="573"/>
    </row>
    <row r="146" spans="1:103" s="77" customFormat="1" ht="21">
      <c r="A146" s="932" t="s">
        <v>156</v>
      </c>
      <c r="B146" s="339">
        <v>6840748.101784844</v>
      </c>
      <c r="C146" s="339">
        <v>4926343.590932427</v>
      </c>
      <c r="D146" s="339">
        <v>3553163.2338846303</v>
      </c>
      <c r="E146" s="339">
        <v>13236712.311098546</v>
      </c>
      <c r="F146" s="339">
        <v>11416192.981413752</v>
      </c>
      <c r="G146" s="339">
        <v>9361171.6708773058</v>
      </c>
      <c r="H146" s="339">
        <v>7174977.1253057905</v>
      </c>
      <c r="I146" s="339">
        <v>5034575.8244615579</v>
      </c>
      <c r="J146" s="339">
        <v>3144783.3064147076</v>
      </c>
      <c r="K146" s="339">
        <v>12414316.773848621</v>
      </c>
      <c r="L146" s="339">
        <v>11348182.124798458</v>
      </c>
      <c r="M146" s="339">
        <v>9713542.5088469498</v>
      </c>
      <c r="N146" s="339">
        <v>6686044.9925094107</v>
      </c>
      <c r="O146" s="339">
        <v>4983662.1748927273</v>
      </c>
      <c r="P146" s="339">
        <v>3839805.1051742728</v>
      </c>
      <c r="Q146" s="339">
        <v>14059001.018963814</v>
      </c>
      <c r="R146" s="339">
        <v>12394326.944372509</v>
      </c>
      <c r="S146" s="339">
        <v>10546119.952838868</v>
      </c>
      <c r="T146" s="339">
        <v>8559230.6663418114</v>
      </c>
      <c r="U146" s="339">
        <v>6619318.6977817575</v>
      </c>
      <c r="V146" s="339">
        <v>4939137.8008102402</v>
      </c>
      <c r="W146" s="339">
        <v>14732938.909292482</v>
      </c>
      <c r="X146" s="339">
        <v>13876653.54670894</v>
      </c>
      <c r="Y146" s="339">
        <v>11476971.184380196</v>
      </c>
      <c r="Z146" s="339">
        <v>8202722.3986961413</v>
      </c>
      <c r="AA146" s="339">
        <v>6348339.1131354477</v>
      </c>
      <c r="AB146" s="339">
        <v>5070795.9384173229</v>
      </c>
      <c r="AC146" s="339">
        <v>15469165.170297286</v>
      </c>
      <c r="AD146" s="339">
        <v>13303850.209881295</v>
      </c>
      <c r="AE146" s="339">
        <v>11297958.369025998</v>
      </c>
      <c r="AF146" s="339">
        <v>9144633.9759753384</v>
      </c>
      <c r="AG146" s="339">
        <v>7039472.6331063332</v>
      </c>
      <c r="AH146" s="339">
        <v>5203967.2249092413</v>
      </c>
      <c r="AI146" s="339">
        <v>15165345.046707224</v>
      </c>
      <c r="AJ146" s="339">
        <v>13872810.00759742</v>
      </c>
      <c r="AK146" s="339">
        <v>11348788.14386934</v>
      </c>
      <c r="AL146" s="339">
        <v>7895597.4155574962</v>
      </c>
      <c r="AM146" s="339">
        <v>5940723.3497010609</v>
      </c>
      <c r="AN146" s="339">
        <v>4622298.1788595915</v>
      </c>
      <c r="AO146" s="339">
        <v>16265844.228452837</v>
      </c>
      <c r="AP146" s="339">
        <v>14110951.34051973</v>
      </c>
      <c r="AQ146" s="339">
        <v>11990113.731264479</v>
      </c>
      <c r="AR146" s="339">
        <v>9712201.7405684292</v>
      </c>
      <c r="AS146" s="339">
        <v>7487901.8461420052</v>
      </c>
      <c r="AT146" s="339">
        <v>5559249.2019221317</v>
      </c>
      <c r="AU146" s="339">
        <v>16717515.929720733</v>
      </c>
      <c r="AV146" s="339">
        <v>15475174.869886242</v>
      </c>
      <c r="AW146" s="339">
        <v>11861197.360921497</v>
      </c>
      <c r="AX146" s="339">
        <v>8253326.1961137084</v>
      </c>
      <c r="AY146" s="339">
        <v>6205857.233467767</v>
      </c>
      <c r="AZ146" s="339">
        <v>4813684.9851032356</v>
      </c>
      <c r="BA146" s="339">
        <v>16746710.860923821</v>
      </c>
      <c r="BB146" s="339">
        <v>14519037.166318022</v>
      </c>
      <c r="BC146" s="339">
        <v>12300378.087947333</v>
      </c>
      <c r="BD146" s="339">
        <v>9918541.7499279957</v>
      </c>
      <c r="BE146" s="339">
        <v>7591782.7036439041</v>
      </c>
      <c r="BF146" s="339">
        <v>5569912.462462524</v>
      </c>
      <c r="BG146" s="339">
        <v>17004100.222361248</v>
      </c>
      <c r="BH146" s="339">
        <v>15729084.380987924</v>
      </c>
      <c r="BI146" s="339">
        <v>12038731.48727129</v>
      </c>
      <c r="BJ146" s="339">
        <v>8299312.2647579797</v>
      </c>
      <c r="BK146" s="339">
        <v>6173948.0599118676</v>
      </c>
      <c r="BL146" s="339">
        <v>4722850.364542922</v>
      </c>
      <c r="BM146" s="339">
        <v>16972816.661872827</v>
      </c>
      <c r="BN146" s="339">
        <v>14639999.882437069</v>
      </c>
      <c r="BO146" s="339">
        <v>12338340.627698569</v>
      </c>
      <c r="BP146" s="339">
        <v>9868085.5199181233</v>
      </c>
      <c r="BQ146" s="339">
        <v>7454443.4624090716</v>
      </c>
      <c r="BR146" s="339">
        <v>5354749.0709188562</v>
      </c>
      <c r="BS146" s="339">
        <v>17091825.607374616</v>
      </c>
      <c r="BT146" s="339">
        <v>15745508.142675381</v>
      </c>
      <c r="BU146" s="339">
        <v>11990530.221406905</v>
      </c>
      <c r="BV146" s="339">
        <v>8114860.7073214771</v>
      </c>
      <c r="BW146" s="339">
        <v>5908752.8434120305</v>
      </c>
      <c r="BX146" s="339">
        <v>4396446.0872622598</v>
      </c>
      <c r="BY146" s="339">
        <v>16971961.596077237</v>
      </c>
      <c r="BZ146" s="339">
        <v>14529285.479126986</v>
      </c>
      <c r="CA146" s="339">
        <v>12141621.126458714</v>
      </c>
      <c r="CB146" s="339">
        <v>9579759.9918537922</v>
      </c>
      <c r="CC146" s="339">
        <v>7076091.6189383175</v>
      </c>
      <c r="CD146" s="339">
        <v>4895706.5269083036</v>
      </c>
      <c r="CE146" s="339">
        <v>16943874.014551148</v>
      </c>
      <c r="CF146" s="339">
        <v>15522735.585910127</v>
      </c>
      <c r="CG146" s="339">
        <v>12948460.170492113</v>
      </c>
      <c r="CH146" s="339">
        <v>11106519.192762263</v>
      </c>
      <c r="CI146"/>
      <c r="CJ146"/>
      <c r="CK146"/>
      <c r="CL146"/>
      <c r="CM146"/>
      <c r="CN146"/>
      <c r="CO146"/>
      <c r="CP146"/>
      <c r="CQ146"/>
      <c r="CR146"/>
      <c r="CS146"/>
      <c r="CT146"/>
      <c r="CU146"/>
      <c r="CV146"/>
      <c r="CW146"/>
      <c r="CX146"/>
      <c r="CY146"/>
    </row>
    <row r="147" spans="1:103" ht="21">
      <c r="A147" s="367"/>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row>
    <row r="148" spans="1:103" ht="21">
      <c r="A148" s="932"/>
      <c r="B148" s="899">
        <v>45292</v>
      </c>
    </row>
    <row r="149" spans="1:103" ht="21">
      <c r="A149" s="367"/>
      <c r="B149" s="900" t="s">
        <v>303</v>
      </c>
    </row>
    <row r="150" spans="1:103" ht="21">
      <c r="A150" s="146" t="s">
        <v>798</v>
      </c>
      <c r="B150" s="901">
        <v>8000000</v>
      </c>
    </row>
    <row r="151" spans="1:103" ht="21">
      <c r="A151" s="367"/>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row>
    <row r="152" spans="1:103" ht="21">
      <c r="A152" s="932"/>
      <c r="B152" s="890" t="s">
        <v>301</v>
      </c>
      <c r="C152" s="898"/>
      <c r="D152" s="898"/>
      <c r="E152" s="898"/>
      <c r="F152" s="898"/>
      <c r="G152" s="898"/>
      <c r="H152" s="898"/>
      <c r="I152" s="898"/>
      <c r="J152" s="898"/>
      <c r="K152" s="898"/>
      <c r="L152" s="898"/>
      <c r="M152" s="898"/>
      <c r="N152" s="898"/>
      <c r="O152" s="898"/>
      <c r="P152" s="898"/>
      <c r="Q152" s="898"/>
      <c r="R152" s="898"/>
      <c r="S152" s="898"/>
      <c r="T152" s="898"/>
      <c r="U152" s="898"/>
      <c r="V152" s="898"/>
      <c r="W152" s="898"/>
      <c r="X152" s="1" t="s">
        <v>1253</v>
      </c>
      <c r="Y152" s="783">
        <v>8323200</v>
      </c>
      <c r="Z152" s="898"/>
      <c r="AA152" s="898"/>
      <c r="AB152" s="898"/>
      <c r="AC152" s="898"/>
      <c r="AD152" s="898"/>
      <c r="AE152" s="898"/>
      <c r="AF152" s="898"/>
      <c r="AG152" s="898"/>
      <c r="AH152" s="898"/>
      <c r="AI152" s="898"/>
      <c r="AJ152" s="1" t="s">
        <v>1253</v>
      </c>
      <c r="AK152" s="783">
        <v>7469664</v>
      </c>
      <c r="AL152" s="898"/>
      <c r="AM152" s="898"/>
      <c r="AN152" s="898"/>
      <c r="AO152" s="898"/>
      <c r="AP152" s="898"/>
      <c r="AQ152" s="898"/>
      <c r="AR152" s="898"/>
      <c r="AS152" s="898"/>
      <c r="AT152" s="898"/>
      <c r="AU152" s="898"/>
      <c r="AV152" s="1" t="s">
        <v>1253</v>
      </c>
      <c r="AW152" s="783">
        <v>6599057.2800000003</v>
      </c>
      <c r="AX152" s="898"/>
      <c r="AY152" s="898"/>
      <c r="AZ152" s="898"/>
      <c r="BA152" s="898"/>
      <c r="BB152" s="898"/>
      <c r="BC152" s="898"/>
      <c r="BD152" s="898"/>
      <c r="BE152" s="898"/>
      <c r="BF152" s="898"/>
      <c r="BG152" s="898"/>
      <c r="BH152" s="1" t="s">
        <v>1253</v>
      </c>
      <c r="BI152" s="783">
        <v>4691038.4256000007</v>
      </c>
      <c r="BJ152" s="898"/>
      <c r="BK152" s="898"/>
      <c r="BL152" s="898"/>
      <c r="BM152" s="898"/>
      <c r="BN152" s="898"/>
      <c r="BO152" s="898"/>
      <c r="BP152" s="898"/>
      <c r="BQ152" s="898"/>
      <c r="BR152" s="898"/>
      <c r="BS152" s="898"/>
      <c r="BT152" s="1" t="s">
        <v>1253</v>
      </c>
      <c r="BU152" s="783">
        <v>2744859.1941120005</v>
      </c>
      <c r="BV152" s="1"/>
      <c r="BW152" s="898"/>
      <c r="BX152" s="898"/>
      <c r="BY152" s="898"/>
      <c r="BZ152" s="898"/>
      <c r="CA152" s="898"/>
      <c r="CB152" s="898"/>
      <c r="CC152" s="898"/>
      <c r="CD152" s="898"/>
      <c r="CE152" s="898"/>
      <c r="CF152" s="1" t="s">
        <v>1253</v>
      </c>
      <c r="CG152" s="783">
        <v>752307.78605312051</v>
      </c>
      <c r="CH152" s="898"/>
    </row>
    <row r="153" spans="1:103" ht="21">
      <c r="A153" s="367"/>
      <c r="B153" s="940">
        <v>45292</v>
      </c>
      <c r="C153" s="940">
        <v>45323</v>
      </c>
      <c r="D153" s="940">
        <v>45352</v>
      </c>
      <c r="E153" s="940">
        <v>45383</v>
      </c>
      <c r="F153" s="940">
        <v>45413</v>
      </c>
      <c r="G153" s="940">
        <v>45444</v>
      </c>
      <c r="H153" s="940">
        <v>45474</v>
      </c>
      <c r="I153" s="940">
        <v>45505</v>
      </c>
      <c r="J153" s="940">
        <v>45536</v>
      </c>
      <c r="K153" s="940">
        <v>45566</v>
      </c>
      <c r="L153" s="940">
        <v>45597</v>
      </c>
      <c r="M153" s="940">
        <v>45627</v>
      </c>
      <c r="N153" s="940">
        <v>45658</v>
      </c>
      <c r="O153" s="940">
        <v>45689</v>
      </c>
      <c r="P153" s="940">
        <v>45717</v>
      </c>
      <c r="Q153" s="940">
        <v>45748</v>
      </c>
      <c r="R153" s="940">
        <v>45778</v>
      </c>
      <c r="S153" s="940">
        <v>45809</v>
      </c>
      <c r="T153" s="940">
        <v>45839</v>
      </c>
      <c r="U153" s="940">
        <v>45870</v>
      </c>
      <c r="V153" s="940">
        <v>45901</v>
      </c>
      <c r="W153" s="940">
        <v>45931</v>
      </c>
      <c r="X153" s="940">
        <v>45962</v>
      </c>
      <c r="Y153" s="940">
        <v>45992</v>
      </c>
      <c r="Z153" s="940">
        <v>46023</v>
      </c>
      <c r="AA153" s="940">
        <v>46054</v>
      </c>
      <c r="AB153" s="940">
        <v>46082</v>
      </c>
      <c r="AC153" s="940">
        <v>46113</v>
      </c>
      <c r="AD153" s="940">
        <v>46143</v>
      </c>
      <c r="AE153" s="940">
        <v>46174</v>
      </c>
      <c r="AF153" s="940">
        <v>46204</v>
      </c>
      <c r="AG153" s="940">
        <v>46235</v>
      </c>
      <c r="AH153" s="940">
        <v>46266</v>
      </c>
      <c r="AI153" s="940">
        <v>46296</v>
      </c>
      <c r="AJ153" s="940">
        <v>46327</v>
      </c>
      <c r="AK153" s="940">
        <v>46357</v>
      </c>
      <c r="AL153" s="940">
        <v>46388</v>
      </c>
      <c r="AM153" s="940">
        <v>46419</v>
      </c>
      <c r="AN153" s="940">
        <v>46447</v>
      </c>
      <c r="AO153" s="940">
        <v>46478</v>
      </c>
      <c r="AP153" s="940">
        <v>46508</v>
      </c>
      <c r="AQ153" s="940">
        <v>46539</v>
      </c>
      <c r="AR153" s="940">
        <v>46569</v>
      </c>
      <c r="AS153" s="940">
        <v>46600</v>
      </c>
      <c r="AT153" s="940">
        <v>46631</v>
      </c>
      <c r="AU153" s="940">
        <v>46661</v>
      </c>
      <c r="AV153" s="940">
        <v>46692</v>
      </c>
      <c r="AW153" s="940">
        <v>46722</v>
      </c>
      <c r="AX153" s="940">
        <v>46753</v>
      </c>
      <c r="AY153" s="940">
        <v>46784</v>
      </c>
      <c r="AZ153" s="940">
        <v>46813</v>
      </c>
      <c r="BA153" s="940">
        <v>46844</v>
      </c>
      <c r="BB153" s="940">
        <v>46874</v>
      </c>
      <c r="BC153" s="940">
        <v>46905</v>
      </c>
      <c r="BD153" s="940">
        <v>46935</v>
      </c>
      <c r="BE153" s="940">
        <v>46966</v>
      </c>
      <c r="BF153" s="940">
        <v>46997</v>
      </c>
      <c r="BG153" s="940">
        <v>47027</v>
      </c>
      <c r="BH153" s="940">
        <v>47058</v>
      </c>
      <c r="BI153" s="940">
        <v>47088</v>
      </c>
      <c r="BJ153" s="940">
        <v>47119</v>
      </c>
      <c r="BK153" s="940">
        <v>47150</v>
      </c>
      <c r="BL153" s="940">
        <v>47178</v>
      </c>
      <c r="BM153" s="940">
        <v>47209</v>
      </c>
      <c r="BN153" s="940">
        <v>47239</v>
      </c>
      <c r="BO153" s="940">
        <v>47270</v>
      </c>
      <c r="BP153" s="940">
        <v>47300</v>
      </c>
      <c r="BQ153" s="940">
        <v>47331</v>
      </c>
      <c r="BR153" s="940">
        <v>47362</v>
      </c>
      <c r="BS153" s="940">
        <v>47392</v>
      </c>
      <c r="BT153" s="940">
        <v>47423</v>
      </c>
      <c r="BU153" s="940">
        <v>47453</v>
      </c>
      <c r="BV153" s="940">
        <v>47484</v>
      </c>
      <c r="BW153" s="940">
        <v>47515</v>
      </c>
      <c r="BX153" s="940">
        <v>47543</v>
      </c>
      <c r="BY153" s="940">
        <v>47574</v>
      </c>
      <c r="BZ153" s="940">
        <v>47604</v>
      </c>
      <c r="CA153" s="940">
        <v>47635</v>
      </c>
      <c r="CB153" s="940">
        <v>47665</v>
      </c>
      <c r="CC153" s="940">
        <v>47696</v>
      </c>
      <c r="CD153" s="940">
        <v>47727</v>
      </c>
      <c r="CE153" s="940">
        <v>47757</v>
      </c>
      <c r="CF153" s="940">
        <v>47788</v>
      </c>
      <c r="CG153" s="940">
        <v>47818</v>
      </c>
      <c r="CH153" s="940">
        <v>47849</v>
      </c>
    </row>
    <row r="154" spans="1:103" ht="21">
      <c r="A154" s="146" t="s">
        <v>319</v>
      </c>
      <c r="B154" s="902"/>
      <c r="C154" s="902"/>
      <c r="D154" s="902"/>
      <c r="E154" s="902"/>
      <c r="F154" s="902"/>
      <c r="G154" s="902"/>
      <c r="H154" s="902"/>
      <c r="I154" s="902"/>
      <c r="J154" s="902"/>
      <c r="K154" s="902"/>
      <c r="L154" s="902"/>
      <c r="M154" s="902"/>
      <c r="N154" s="902"/>
      <c r="O154" s="902"/>
      <c r="P154" s="902"/>
      <c r="Q154" s="902"/>
      <c r="R154" s="902"/>
      <c r="S154" s="902"/>
      <c r="T154" s="902"/>
      <c r="U154" s="902"/>
      <c r="V154" s="902"/>
      <c r="W154" s="902"/>
      <c r="X154" s="902"/>
      <c r="Y154" s="903">
        <v>1000000</v>
      </c>
      <c r="Z154" s="941"/>
      <c r="AA154" s="941"/>
      <c r="AB154" s="941"/>
      <c r="AC154" s="941"/>
      <c r="AD154" s="941"/>
      <c r="AE154" s="941"/>
      <c r="AF154" s="941"/>
      <c r="AG154" s="941"/>
      <c r="AH154" s="941"/>
      <c r="AI154" s="941"/>
      <c r="AJ154" s="941"/>
      <c r="AK154" s="903">
        <v>1000000</v>
      </c>
      <c r="AL154" s="941"/>
      <c r="AM154" s="941"/>
      <c r="AN154" s="941"/>
      <c r="AO154" s="941"/>
      <c r="AP154" s="941"/>
      <c r="AQ154" s="941"/>
      <c r="AR154" s="941"/>
      <c r="AS154" s="941"/>
      <c r="AT154" s="941"/>
      <c r="AU154" s="941"/>
      <c r="AV154" s="941"/>
      <c r="AW154" s="903">
        <v>2000000</v>
      </c>
      <c r="AX154" s="941"/>
      <c r="AY154" s="941"/>
      <c r="AZ154" s="941"/>
      <c r="BA154" s="941"/>
      <c r="BB154" s="941"/>
      <c r="BC154" s="941"/>
      <c r="BD154" s="941"/>
      <c r="BE154" s="941"/>
      <c r="BF154" s="941"/>
      <c r="BG154" s="941"/>
      <c r="BH154" s="941"/>
      <c r="BI154" s="903">
        <v>2000000</v>
      </c>
      <c r="BJ154" s="941"/>
      <c r="BK154" s="941"/>
      <c r="BL154" s="941"/>
      <c r="BM154" s="941"/>
      <c r="BN154" s="941"/>
      <c r="BO154" s="941"/>
      <c r="BP154" s="941"/>
      <c r="BQ154" s="941"/>
      <c r="BR154" s="941"/>
      <c r="BS154" s="941"/>
      <c r="BT154" s="941"/>
      <c r="BU154" s="903">
        <v>2000000</v>
      </c>
      <c r="BV154" s="941"/>
      <c r="BW154" s="941"/>
      <c r="BX154" s="941"/>
      <c r="BY154" s="941"/>
      <c r="BZ154" s="941"/>
      <c r="CA154" s="941"/>
      <c r="CB154" s="941"/>
      <c r="CC154" s="941"/>
      <c r="CD154" s="941"/>
      <c r="CE154" s="941"/>
      <c r="CF154" s="941"/>
      <c r="CG154" s="903">
        <v>752307.78605312051</v>
      </c>
      <c r="CH154" s="941"/>
    </row>
    <row r="155" spans="1:103" ht="21">
      <c r="B155" s="1"/>
      <c r="C155" s="1"/>
      <c r="D155" s="1"/>
      <c r="E155" s="1"/>
      <c r="F155" s="1"/>
      <c r="G155" s="1"/>
      <c r="H155" s="1"/>
      <c r="I155" s="1"/>
      <c r="J155" s="1"/>
      <c r="K155" s="1"/>
      <c r="L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row>
    <row r="156" spans="1:103" ht="2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row>
    <row r="157" spans="1:103" ht="21">
      <c r="B157" s="1" t="s">
        <v>317</v>
      </c>
      <c r="C157" s="1"/>
      <c r="D157" s="1"/>
      <c r="E157" s="1"/>
      <c r="F157" s="1"/>
      <c r="G157" s="1"/>
      <c r="H157" s="1"/>
      <c r="I157" s="1"/>
      <c r="J157" s="1"/>
      <c r="K157" s="1"/>
      <c r="L157" s="1"/>
      <c r="M157" s="1"/>
      <c r="N157" s="1" t="s">
        <v>317</v>
      </c>
      <c r="O157" s="1"/>
      <c r="P157" s="1"/>
      <c r="Q157" s="1"/>
      <c r="R157" s="1"/>
      <c r="S157" s="1"/>
      <c r="T157" s="1"/>
      <c r="U157" s="1"/>
      <c r="V157" s="1"/>
      <c r="W157" s="1"/>
      <c r="X157" s="1"/>
      <c r="Y157" s="1"/>
      <c r="Z157" s="1" t="s">
        <v>317</v>
      </c>
      <c r="AA157" s="1"/>
      <c r="AB157" s="1"/>
      <c r="AC157" s="1"/>
      <c r="AD157" s="1"/>
      <c r="AE157" s="1"/>
      <c r="AF157" s="1"/>
      <c r="AG157" s="1"/>
      <c r="AH157" s="1"/>
      <c r="AI157" s="1"/>
      <c r="AJ157" s="1"/>
      <c r="AK157" s="1"/>
      <c r="AL157" s="1" t="s">
        <v>317</v>
      </c>
      <c r="AM157" s="1"/>
      <c r="AN157" s="1"/>
      <c r="AO157" s="1"/>
      <c r="AP157" s="1"/>
      <c r="AQ157" s="1"/>
      <c r="AR157" s="1"/>
      <c r="AS157" s="1"/>
      <c r="AT157" s="1"/>
      <c r="AU157" s="1"/>
      <c r="AV157" s="1"/>
      <c r="AW157" s="1"/>
      <c r="AX157" s="1" t="s">
        <v>317</v>
      </c>
      <c r="AY157" s="1"/>
      <c r="AZ157" s="1"/>
      <c r="BA157" s="1"/>
      <c r="BB157" s="1"/>
      <c r="BC157" s="1"/>
      <c r="BD157" s="1"/>
      <c r="BE157" s="1"/>
      <c r="BF157" s="1"/>
      <c r="BG157" s="1"/>
      <c r="BH157" s="1"/>
      <c r="BI157" s="1"/>
      <c r="BJ157" s="1" t="s">
        <v>317</v>
      </c>
      <c r="BK157" s="1"/>
      <c r="BL157" s="1"/>
      <c r="BM157" s="1"/>
      <c r="BN157" s="1"/>
      <c r="BO157" s="1"/>
      <c r="BP157" s="1"/>
      <c r="BQ157" s="1"/>
      <c r="BR157" s="1"/>
      <c r="BS157" s="1"/>
      <c r="BT157" s="1"/>
      <c r="BU157" s="1"/>
      <c r="BV157" s="1" t="s">
        <v>317</v>
      </c>
      <c r="BW157" s="1"/>
      <c r="BX157" s="1"/>
      <c r="BY157" s="1"/>
      <c r="BZ157" s="1"/>
      <c r="CA157" s="1"/>
      <c r="CB157" s="1"/>
      <c r="CC157" s="1"/>
      <c r="CD157" s="1"/>
      <c r="CE157" s="1"/>
      <c r="CF157" s="1"/>
      <c r="CG157" s="1"/>
      <c r="CH157" s="1"/>
    </row>
    <row r="158" spans="1:103" ht="21">
      <c r="A158" s="904" t="s">
        <v>228</v>
      </c>
      <c r="B158" s="904">
        <v>39905137.433702618</v>
      </c>
      <c r="C158" s="1"/>
      <c r="D158" s="1"/>
      <c r="E158" s="1"/>
      <c r="F158" s="1"/>
      <c r="G158" s="1"/>
      <c r="H158" s="1"/>
      <c r="I158" s="1"/>
      <c r="J158" s="1"/>
      <c r="K158" s="1"/>
      <c r="L158" s="1"/>
      <c r="M158" s="1"/>
      <c r="N158" s="904">
        <v>41666295.202539861</v>
      </c>
      <c r="O158" s="1"/>
      <c r="P158" s="1"/>
      <c r="Q158" s="1"/>
      <c r="R158" s="1"/>
      <c r="S158" s="1"/>
      <c r="T158" s="1"/>
      <c r="U158" s="1"/>
      <c r="V158" s="1"/>
      <c r="W158" s="1"/>
      <c r="X158" s="1"/>
      <c r="Y158" s="1"/>
      <c r="Z158" s="904">
        <v>44849117.063475184</v>
      </c>
      <c r="AA158" s="1"/>
      <c r="AB158" s="1"/>
      <c r="AC158" s="1"/>
      <c r="AD158" s="1"/>
      <c r="AE158" s="1"/>
      <c r="AF158" s="1"/>
      <c r="AG158" s="1"/>
      <c r="AH158" s="1"/>
      <c r="AI158" s="1"/>
      <c r="AJ158" s="1"/>
      <c r="AK158" s="1"/>
      <c r="AL158" s="904">
        <v>47070794.31233269</v>
      </c>
      <c r="AM158" s="1"/>
      <c r="AN158" s="1"/>
      <c r="AO158" s="1"/>
      <c r="AP158" s="1"/>
      <c r="AQ158" s="1"/>
      <c r="AR158" s="1"/>
      <c r="AS158" s="1"/>
      <c r="AT158" s="1"/>
      <c r="AU158" s="1"/>
      <c r="AV158" s="1"/>
      <c r="AW158" s="1"/>
      <c r="AX158" s="904">
        <v>48839161.856350377</v>
      </c>
      <c r="AY158" s="1"/>
      <c r="AZ158" s="1"/>
      <c r="BA158" s="1"/>
      <c r="BB158" s="1"/>
      <c r="BC158" s="1"/>
      <c r="BD158" s="1"/>
      <c r="BE158" s="1"/>
      <c r="BF158" s="1"/>
      <c r="BG158" s="1"/>
      <c r="BH158" s="1"/>
      <c r="BI158" s="1"/>
      <c r="BJ158" s="904">
        <v>50541314.952589579</v>
      </c>
      <c r="BK158" s="1"/>
      <c r="BL158" s="1"/>
      <c r="BM158" s="1"/>
      <c r="BN158" s="1"/>
      <c r="BO158" s="1"/>
      <c r="BP158" s="1"/>
      <c r="BQ158" s="1"/>
      <c r="BR158" s="1"/>
      <c r="BS158" s="1"/>
      <c r="BT158" s="1"/>
      <c r="BU158" s="1"/>
      <c r="BV158" s="904">
        <v>52303547.199751779</v>
      </c>
      <c r="BW158" s="1"/>
      <c r="BX158" s="1"/>
      <c r="BY158" s="1"/>
      <c r="BZ158" s="1"/>
      <c r="CA158" s="1"/>
      <c r="CB158" s="1"/>
      <c r="CC158" s="1"/>
      <c r="CD158" s="1"/>
      <c r="CE158" s="1"/>
      <c r="CF158" s="1"/>
      <c r="CG158" s="1"/>
      <c r="CH158" s="1"/>
    </row>
    <row r="159" spans="1:103" ht="24" customHeight="1">
      <c r="A159" s="905">
        <v>0.2</v>
      </c>
      <c r="B159" s="906">
        <v>7981027.4867405239</v>
      </c>
      <c r="C159" s="906">
        <v>7981027.4867405239</v>
      </c>
      <c r="D159" s="906">
        <v>7981027.4867405239</v>
      </c>
      <c r="E159" s="906">
        <v>7981027.4867405239</v>
      </c>
      <c r="F159" s="906">
        <v>7981027.4867405239</v>
      </c>
      <c r="G159" s="906">
        <v>7981027.4867405239</v>
      </c>
      <c r="H159" s="906">
        <v>7981027.4867405239</v>
      </c>
      <c r="I159" s="906">
        <v>7981027.4867405239</v>
      </c>
      <c r="J159" s="906">
        <v>7981027.4867405239</v>
      </c>
      <c r="K159" s="906">
        <v>7981027.4867405239</v>
      </c>
      <c r="L159" s="906">
        <v>7981027.4867405239</v>
      </c>
      <c r="M159" s="906">
        <v>7981027.4867405239</v>
      </c>
      <c r="N159" s="906">
        <v>8333259.0405079722</v>
      </c>
      <c r="O159" s="906">
        <v>8333259.0405079722</v>
      </c>
      <c r="P159" s="906">
        <v>8333259.0405079722</v>
      </c>
      <c r="Q159" s="906">
        <v>8333259.0405079722</v>
      </c>
      <c r="R159" s="906">
        <v>8333259.0405079722</v>
      </c>
      <c r="S159" s="906">
        <v>8333259.0405079722</v>
      </c>
      <c r="T159" s="906">
        <v>8333259.0405079722</v>
      </c>
      <c r="U159" s="906">
        <v>8333259.0405079722</v>
      </c>
      <c r="V159" s="906">
        <v>8333259.0405079722</v>
      </c>
      <c r="W159" s="906">
        <v>8333259.0405079722</v>
      </c>
      <c r="X159" s="906">
        <v>8333259.0405079722</v>
      </c>
      <c r="Y159" s="906">
        <v>8333259.0405079722</v>
      </c>
      <c r="Z159" s="906">
        <v>8969823.4126950372</v>
      </c>
      <c r="AA159" s="906">
        <v>8969823.4126950372</v>
      </c>
      <c r="AB159" s="906">
        <v>8969823.4126950372</v>
      </c>
      <c r="AC159" s="906">
        <v>8969823.4126950372</v>
      </c>
      <c r="AD159" s="906">
        <v>8969823.4126950372</v>
      </c>
      <c r="AE159" s="906">
        <v>8969823.4126950372</v>
      </c>
      <c r="AF159" s="906">
        <v>8969823.4126950372</v>
      </c>
      <c r="AG159" s="906">
        <v>8969823.4126950372</v>
      </c>
      <c r="AH159" s="906">
        <v>8969823.4126950372</v>
      </c>
      <c r="AI159" s="906">
        <v>8969823.4126950372</v>
      </c>
      <c r="AJ159" s="906">
        <v>8969823.4126950372</v>
      </c>
      <c r="AK159" s="906">
        <v>8969823.4126950372</v>
      </c>
      <c r="AL159" s="907">
        <v>9414158.8624665383</v>
      </c>
      <c r="AM159" s="906">
        <v>9414158.8624665383</v>
      </c>
      <c r="AN159" s="906">
        <v>9414158.8624665383</v>
      </c>
      <c r="AO159" s="906">
        <v>9414158.8624665383</v>
      </c>
      <c r="AP159" s="906">
        <v>9414158.8624665383</v>
      </c>
      <c r="AQ159" s="906">
        <v>9414158.8624665383</v>
      </c>
      <c r="AR159" s="906">
        <v>9414158.8624665383</v>
      </c>
      <c r="AS159" s="906">
        <v>9414158.8624665383</v>
      </c>
      <c r="AT159" s="906">
        <v>9414158.8624665383</v>
      </c>
      <c r="AU159" s="906">
        <v>9414158.8624665383</v>
      </c>
      <c r="AV159" s="906">
        <v>9414158.8624665383</v>
      </c>
      <c r="AW159" s="906">
        <v>9414158.8624665383</v>
      </c>
      <c r="AX159" s="907">
        <v>9767832.3712700754</v>
      </c>
      <c r="AY159" s="906">
        <v>9767832.3712700754</v>
      </c>
      <c r="AZ159" s="906">
        <v>9767832.3712700754</v>
      </c>
      <c r="BA159" s="906">
        <v>9767832.3712700754</v>
      </c>
      <c r="BB159" s="906">
        <v>9767832.3712700754</v>
      </c>
      <c r="BC159" s="906">
        <v>9767832.3712700754</v>
      </c>
      <c r="BD159" s="906">
        <v>9767832.3712700754</v>
      </c>
      <c r="BE159" s="906">
        <v>9767832.3712700754</v>
      </c>
      <c r="BF159" s="906">
        <v>9767832.3712700754</v>
      </c>
      <c r="BG159" s="906">
        <v>9767832.3712700754</v>
      </c>
      <c r="BH159" s="906">
        <v>9767832.3712700754</v>
      </c>
      <c r="BI159" s="906">
        <v>9767832.3712700754</v>
      </c>
      <c r="BJ159" s="906">
        <v>10108262.990517916</v>
      </c>
      <c r="BK159" s="906">
        <v>10108262.990517916</v>
      </c>
      <c r="BL159" s="906">
        <v>10108262.990517916</v>
      </c>
      <c r="BM159" s="906">
        <v>10108262.990517916</v>
      </c>
      <c r="BN159" s="906">
        <v>10108262.990517916</v>
      </c>
      <c r="BO159" s="906">
        <v>10108262.990517916</v>
      </c>
      <c r="BP159" s="906">
        <v>10108262.990517916</v>
      </c>
      <c r="BQ159" s="906">
        <v>10108262.990517916</v>
      </c>
      <c r="BR159" s="906">
        <v>10108262.990517916</v>
      </c>
      <c r="BS159" s="906">
        <v>10108262.990517916</v>
      </c>
      <c r="BT159" s="906">
        <v>10108262.990517916</v>
      </c>
      <c r="BU159" s="906">
        <v>10108262.990517916</v>
      </c>
      <c r="BV159" s="907">
        <v>10460709.439950356</v>
      </c>
      <c r="BW159" s="907">
        <v>10460709.439950356</v>
      </c>
      <c r="BX159" s="907">
        <v>10460709.439950356</v>
      </c>
      <c r="BY159" s="907">
        <v>10460709.439950356</v>
      </c>
      <c r="BZ159" s="907">
        <v>10460709.439950356</v>
      </c>
      <c r="CA159" s="907">
        <v>10460709.439950356</v>
      </c>
      <c r="CB159" s="907">
        <v>10460709.439950356</v>
      </c>
      <c r="CC159" s="907">
        <v>10460709.439950356</v>
      </c>
      <c r="CD159" s="907">
        <v>10460709.439950356</v>
      </c>
      <c r="CE159" s="907">
        <v>10460709.439950356</v>
      </c>
      <c r="CF159" s="907">
        <v>10460709.439950356</v>
      </c>
      <c r="CG159" s="907">
        <v>10460709.439950356</v>
      </c>
      <c r="CH159" s="907">
        <v>10460709.439950356</v>
      </c>
    </row>
    <row r="160" spans="1:103" ht="21" customHeight="1">
      <c r="A160" s="908">
        <v>1000000</v>
      </c>
      <c r="B160" s="573">
        <v>1000000</v>
      </c>
      <c r="C160" s="573">
        <v>1000000</v>
      </c>
      <c r="D160" s="573">
        <v>1000000</v>
      </c>
      <c r="E160" s="573">
        <v>1000000</v>
      </c>
      <c r="F160" s="573">
        <v>1000000</v>
      </c>
      <c r="G160" s="573">
        <v>1000000</v>
      </c>
      <c r="H160" s="573">
        <v>1000000</v>
      </c>
      <c r="I160" s="573">
        <v>1000000</v>
      </c>
      <c r="J160" s="573">
        <v>1000000</v>
      </c>
      <c r="K160" s="573">
        <v>1000000</v>
      </c>
      <c r="L160" s="573">
        <v>1000000</v>
      </c>
      <c r="M160" s="573">
        <v>1000000</v>
      </c>
      <c r="N160" s="573">
        <v>1000000</v>
      </c>
      <c r="O160" s="573">
        <v>1000000</v>
      </c>
      <c r="P160" s="573">
        <v>1000000</v>
      </c>
      <c r="Q160" s="573">
        <v>1000000</v>
      </c>
      <c r="R160" s="573">
        <v>1000000</v>
      </c>
      <c r="S160" s="573">
        <v>1000000</v>
      </c>
      <c r="T160" s="573">
        <v>1000000</v>
      </c>
      <c r="U160" s="573">
        <v>1000000</v>
      </c>
      <c r="V160" s="573">
        <v>1000000</v>
      </c>
      <c r="W160" s="573">
        <v>1000000</v>
      </c>
      <c r="X160" s="573">
        <v>1000000</v>
      </c>
      <c r="Y160" s="573">
        <v>1000000</v>
      </c>
      <c r="Z160" s="573">
        <v>1000000</v>
      </c>
      <c r="AA160" s="573">
        <v>1000000</v>
      </c>
      <c r="AB160" s="573">
        <v>1000000</v>
      </c>
      <c r="AC160" s="573">
        <v>1000000</v>
      </c>
      <c r="AD160" s="573">
        <v>1000000</v>
      </c>
      <c r="AE160" s="573">
        <v>1000000</v>
      </c>
      <c r="AF160" s="573">
        <v>1000000</v>
      </c>
      <c r="AG160" s="573">
        <v>1000000</v>
      </c>
      <c r="AH160" s="573">
        <v>1000000</v>
      </c>
      <c r="AI160" s="573">
        <v>1000000</v>
      </c>
      <c r="AJ160" s="573">
        <v>1000000</v>
      </c>
      <c r="AK160" s="573">
        <v>1000000</v>
      </c>
      <c r="AL160" s="573">
        <v>1000000</v>
      </c>
      <c r="AM160" s="573">
        <v>1000000</v>
      </c>
      <c r="AN160" s="573">
        <v>1000000</v>
      </c>
      <c r="AO160" s="573">
        <v>1000000</v>
      </c>
      <c r="AP160" s="573">
        <v>1000000</v>
      </c>
      <c r="AQ160" s="573">
        <v>1000000</v>
      </c>
      <c r="AR160" s="573">
        <v>1000000</v>
      </c>
      <c r="AS160" s="573">
        <v>1000000</v>
      </c>
      <c r="AT160" s="573">
        <v>1000000</v>
      </c>
      <c r="AU160" s="573">
        <v>1000000</v>
      </c>
      <c r="AV160" s="573">
        <v>1000000</v>
      </c>
      <c r="AW160" s="573">
        <v>1000000</v>
      </c>
      <c r="AX160" s="573">
        <v>1000000</v>
      </c>
      <c r="AY160" s="573">
        <v>1000000</v>
      </c>
      <c r="AZ160" s="573">
        <v>1000000</v>
      </c>
      <c r="BA160" s="573">
        <v>1000000</v>
      </c>
      <c r="BB160" s="573">
        <v>1000000</v>
      </c>
      <c r="BC160" s="573">
        <v>1000000</v>
      </c>
      <c r="BD160" s="573">
        <v>1000000</v>
      </c>
      <c r="BE160" s="573">
        <v>1000000</v>
      </c>
      <c r="BF160" s="573">
        <v>1000000</v>
      </c>
      <c r="BG160" s="573">
        <v>1000000</v>
      </c>
      <c r="BH160" s="573">
        <v>1000000</v>
      </c>
      <c r="BI160" s="573">
        <v>1000000</v>
      </c>
      <c r="BJ160" s="573">
        <v>1000000</v>
      </c>
      <c r="BK160" s="573">
        <v>1000000</v>
      </c>
      <c r="BL160" s="573">
        <v>1000000</v>
      </c>
      <c r="BM160" s="573">
        <v>1000000</v>
      </c>
      <c r="BN160" s="573">
        <v>1000000</v>
      </c>
      <c r="BO160" s="573">
        <v>1000000</v>
      </c>
      <c r="BP160" s="573">
        <v>1000000</v>
      </c>
      <c r="BQ160" s="573">
        <v>1000000</v>
      </c>
      <c r="BR160" s="573">
        <v>1000000</v>
      </c>
      <c r="BS160" s="573">
        <v>1000000</v>
      </c>
      <c r="BT160" s="573">
        <v>1000000</v>
      </c>
      <c r="BU160" s="573">
        <v>1000000</v>
      </c>
      <c r="BV160" s="573">
        <v>1000000</v>
      </c>
      <c r="BW160" s="573">
        <v>1000000</v>
      </c>
      <c r="BX160" s="573">
        <v>1000000</v>
      </c>
      <c r="BY160" s="573">
        <v>1000000</v>
      </c>
      <c r="BZ160" s="573">
        <v>1000000</v>
      </c>
      <c r="CA160" s="573">
        <v>1000000</v>
      </c>
      <c r="CB160" s="573">
        <v>1000000</v>
      </c>
      <c r="CC160" s="573">
        <v>1000000</v>
      </c>
      <c r="CD160" s="573">
        <v>1000000</v>
      </c>
      <c r="CE160" s="573">
        <v>1000000</v>
      </c>
      <c r="CF160" s="573">
        <v>1000000</v>
      </c>
      <c r="CG160" s="573">
        <v>1000000</v>
      </c>
      <c r="CH160" s="573">
        <v>1000000</v>
      </c>
    </row>
    <row r="161" spans="1:86" ht="2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row>
    <row r="162" spans="1:86" ht="2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row>
    <row r="163" spans="1:86" ht="2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row>
    <row r="164" spans="1:86" ht="2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row>
    <row r="165" spans="1:86" ht="21">
      <c r="A165" s="572" t="s">
        <v>464</v>
      </c>
      <c r="B165" s="573">
        <v>10948794.714240052</v>
      </c>
      <c r="C165" s="573">
        <v>12017418.566061361</v>
      </c>
      <c r="D165" s="573">
        <v>13580385.706849674</v>
      </c>
      <c r="E165" s="573">
        <v>26426922.732235275</v>
      </c>
      <c r="F165" s="573">
        <v>29345942.727899067</v>
      </c>
      <c r="G165" s="573">
        <v>30304029.674777072</v>
      </c>
      <c r="H165" s="573">
        <v>31225640.299038403</v>
      </c>
      <c r="I165" s="573">
        <v>32196110.290451922</v>
      </c>
      <c r="J165" s="573">
        <v>33367560.124393657</v>
      </c>
      <c r="K165" s="573">
        <v>45789300.758030489</v>
      </c>
      <c r="L165" s="573">
        <v>48646186.538966864</v>
      </c>
      <c r="M165" s="573">
        <v>49618679.94074814</v>
      </c>
      <c r="N165" s="573">
        <v>50901291.806041211</v>
      </c>
      <c r="O165" s="573">
        <v>52307150.45846945</v>
      </c>
      <c r="P165" s="573">
        <v>54221451.576034367</v>
      </c>
      <c r="Q165" s="573">
        <v>67741141.531090915</v>
      </c>
      <c r="R165" s="573">
        <v>71050171.517797083</v>
      </c>
      <c r="S165" s="573">
        <v>72342340.639706179</v>
      </c>
      <c r="T165" s="573">
        <v>73596993.096972987</v>
      </c>
      <c r="U165" s="573">
        <v>74901898.440511972</v>
      </c>
      <c r="V165" s="573">
        <v>76413515.777231559</v>
      </c>
      <c r="W165" s="573">
        <v>89496293.71300444</v>
      </c>
      <c r="X165" s="573">
        <v>92741417.353634059</v>
      </c>
      <c r="Y165" s="573">
        <v>94048403.81727384</v>
      </c>
      <c r="Z165" s="573">
        <v>95369545.827141389</v>
      </c>
      <c r="AA165" s="573">
        <v>96817452.482175872</v>
      </c>
      <c r="AB165" s="573">
        <v>98788314.17870903</v>
      </c>
      <c r="AC165" s="573">
        <v>112695819.67915282</v>
      </c>
      <c r="AD165" s="573">
        <v>116101220.27370091</v>
      </c>
      <c r="AE165" s="573">
        <v>117432192.33489767</v>
      </c>
      <c r="AF165" s="573">
        <v>118724576.88568726</v>
      </c>
      <c r="AG165" s="573">
        <v>120068648.70106998</v>
      </c>
      <c r="AH165" s="573">
        <v>121625332.73196264</v>
      </c>
      <c r="AI165" s="573">
        <v>135083455.34477854</v>
      </c>
      <c r="AJ165" s="573">
        <v>138423125.5014579</v>
      </c>
      <c r="AK165" s="573">
        <v>139769337.83877438</v>
      </c>
      <c r="AL165" s="573">
        <v>141141458.40817147</v>
      </c>
      <c r="AM165" s="573">
        <v>142654139.74231973</v>
      </c>
      <c r="AN165" s="573">
        <v>144746690.64867187</v>
      </c>
      <c r="AO165" s="573">
        <v>160074980.74263689</v>
      </c>
      <c r="AP165" s="573">
        <v>163758195.07335883</v>
      </c>
      <c r="AQ165" s="573">
        <v>165141215.52363798</v>
      </c>
      <c r="AR165" s="573">
        <v>166481448.88635397</v>
      </c>
      <c r="AS165" s="573">
        <v>167878994.7704716</v>
      </c>
      <c r="AT165" s="573">
        <v>169512291.99967572</v>
      </c>
      <c r="AU165" s="573">
        <v>184342291.72042286</v>
      </c>
      <c r="AV165" s="573">
        <v>187952622.00210977</v>
      </c>
      <c r="AW165" s="573">
        <v>189352541.36662155</v>
      </c>
      <c r="AX165" s="573">
        <v>190765939.55295241</v>
      </c>
      <c r="AY165" s="573">
        <v>192323880.31463453</v>
      </c>
      <c r="AZ165" s="573">
        <v>194478117.21544614</v>
      </c>
      <c r="BA165" s="573">
        <v>210243035.81852707</v>
      </c>
      <c r="BB165" s="573">
        <v>214032996.51667681</v>
      </c>
      <c r="BC165" s="573">
        <v>215457603.35612294</v>
      </c>
      <c r="BD165" s="573">
        <v>216838211.0337894</v>
      </c>
      <c r="BE165" s="573">
        <v>218277754.78410697</v>
      </c>
      <c r="BF165" s="573">
        <v>219959728.25243053</v>
      </c>
      <c r="BG165" s="573">
        <v>235212240.89396757</v>
      </c>
      <c r="BH165" s="573">
        <v>238927252.88101572</v>
      </c>
      <c r="BI165" s="573">
        <v>240369237.34776881</v>
      </c>
      <c r="BJ165" s="573">
        <v>241825214.28643182</v>
      </c>
      <c r="BK165" s="573">
        <v>243429831.5290131</v>
      </c>
      <c r="BL165" s="573">
        <v>245647649.68578929</v>
      </c>
      <c r="BM165" s="573">
        <v>261862007.3385815</v>
      </c>
      <c r="BN165" s="573">
        <v>265761921.45754594</v>
      </c>
      <c r="BO165" s="573">
        <v>267229424.81049567</v>
      </c>
      <c r="BP165" s="573">
        <v>268651681.64169782</v>
      </c>
      <c r="BQ165" s="573">
        <v>270134545.36141932</v>
      </c>
      <c r="BR165" s="573">
        <v>271866711.59201455</v>
      </c>
      <c r="BS165" s="573">
        <v>287554136.76371378</v>
      </c>
      <c r="BT165" s="573">
        <v>291376977.40332896</v>
      </c>
      <c r="BU165" s="573">
        <v>292862351.03289449</v>
      </c>
      <c r="BV165" s="573">
        <v>294362250.39985681</v>
      </c>
      <c r="BW165" s="573">
        <v>296015007.18826497</v>
      </c>
      <c r="BX165" s="573">
        <v>298298362.19331568</v>
      </c>
      <c r="BY165" s="573">
        <v>314975356.60926443</v>
      </c>
      <c r="BZ165" s="573">
        <v>318988530.81292182</v>
      </c>
      <c r="CA165" s="573">
        <v>320500283.61344117</v>
      </c>
      <c r="CB165" s="573">
        <v>321965506.18991351</v>
      </c>
      <c r="CC165" s="573">
        <v>323493055.15066195</v>
      </c>
      <c r="CD165" s="573">
        <v>325276979.65672064</v>
      </c>
      <c r="CE165" s="573">
        <v>341412091.83607072</v>
      </c>
      <c r="CF165" s="573">
        <v>345346005.88615859</v>
      </c>
      <c r="CG165" s="573">
        <v>346876135.96613717</v>
      </c>
      <c r="CH165" s="573">
        <v>348386292.68415904</v>
      </c>
    </row>
    <row r="166" spans="1:86" ht="21">
      <c r="A166" s="572" t="s">
        <v>465</v>
      </c>
      <c r="B166" s="573">
        <v>4108046.6124552079</v>
      </c>
      <c r="C166" s="573">
        <v>7091074.9751289338</v>
      </c>
      <c r="D166" s="573">
        <v>10027222.472965043</v>
      </c>
      <c r="E166" s="573">
        <v>13190210.421136729</v>
      </c>
      <c r="F166" s="573">
        <v>17929749.746485315</v>
      </c>
      <c r="G166" s="573">
        <v>20942858.003899764</v>
      </c>
      <c r="H166" s="573">
        <v>24050663.173732612</v>
      </c>
      <c r="I166" s="573">
        <v>27161534.465990365</v>
      </c>
      <c r="J166" s="573">
        <v>30222776.817978948</v>
      </c>
      <c r="K166" s="573">
        <v>33374983.984181866</v>
      </c>
      <c r="L166" s="573">
        <v>37298004.414168403</v>
      </c>
      <c r="M166" s="573">
        <v>39905137.431901187</v>
      </c>
      <c r="N166" s="573">
        <v>44215246.813531801</v>
      </c>
      <c r="O166" s="573">
        <v>47323488.283576727</v>
      </c>
      <c r="P166" s="573">
        <v>50381646.470860101</v>
      </c>
      <c r="Q166" s="573">
        <v>53682140.512127109</v>
      </c>
      <c r="R166" s="573">
        <v>58655844.573424578</v>
      </c>
      <c r="S166" s="573">
        <v>61796220.686867312</v>
      </c>
      <c r="T166" s="573">
        <v>65037762.430631168</v>
      </c>
      <c r="U166" s="573">
        <v>68282579.7427302</v>
      </c>
      <c r="V166" s="573">
        <v>71474377.976421311</v>
      </c>
      <c r="W166" s="573">
        <v>74763354.803711936</v>
      </c>
      <c r="X166" s="573">
        <v>78864763.806925103</v>
      </c>
      <c r="Y166" s="573">
        <v>82571432.632893637</v>
      </c>
      <c r="Z166" s="573">
        <v>87166823.428445235</v>
      </c>
      <c r="AA166" s="573">
        <v>90469113.369040415</v>
      </c>
      <c r="AB166" s="573">
        <v>93717518.2402917</v>
      </c>
      <c r="AC166" s="573">
        <v>97226654.508855522</v>
      </c>
      <c r="AD166" s="573">
        <v>102797370.0638196</v>
      </c>
      <c r="AE166" s="573">
        <v>106134233.96587166</v>
      </c>
      <c r="AF166" s="573">
        <v>109579942.90971193</v>
      </c>
      <c r="AG166" s="573">
        <v>113029176.06796366</v>
      </c>
      <c r="AH166" s="573">
        <v>116421365.50705341</v>
      </c>
      <c r="AI166" s="573">
        <v>119918110.29807131</v>
      </c>
      <c r="AJ166" s="573">
        <v>124550315.49386048</v>
      </c>
      <c r="AK166" s="573">
        <v>128420549.69490504</v>
      </c>
      <c r="AL166" s="573">
        <v>133245860.99261397</v>
      </c>
      <c r="AM166" s="573">
        <v>136713416.39261866</v>
      </c>
      <c r="AN166" s="573">
        <v>140124392.46981224</v>
      </c>
      <c r="AO166" s="573">
        <v>143809136.514184</v>
      </c>
      <c r="AP166" s="573">
        <v>149647243.73283905</v>
      </c>
      <c r="AQ166" s="573">
        <v>153151101.79237345</v>
      </c>
      <c r="AR166" s="573">
        <v>156769247.14578548</v>
      </c>
      <c r="AS166" s="573">
        <v>160391092.92432955</v>
      </c>
      <c r="AT166" s="573">
        <v>163953042.79775354</v>
      </c>
      <c r="AU166" s="573">
        <v>167624775.7907021</v>
      </c>
      <c r="AV166" s="573">
        <v>172477447.13222352</v>
      </c>
      <c r="AW166" s="573">
        <v>177491344.00570005</v>
      </c>
      <c r="AX166" s="573">
        <v>182512613.35683867</v>
      </c>
      <c r="AY166" s="573">
        <v>186118023.08116674</v>
      </c>
      <c r="AZ166" s="573">
        <v>189664432.23034286</v>
      </c>
      <c r="BA166" s="573">
        <v>193496324.95760322</v>
      </c>
      <c r="BB166" s="573">
        <v>199513959.35035875</v>
      </c>
      <c r="BC166" s="573">
        <v>203157225.26817557</v>
      </c>
      <c r="BD166" s="573">
        <v>206919669.28386137</v>
      </c>
      <c r="BE166" s="573">
        <v>210685972.08046305</v>
      </c>
      <c r="BF166" s="573">
        <v>214389815.78996801</v>
      </c>
      <c r="BG166" s="573">
        <v>218208140.6716063</v>
      </c>
      <c r="BH166" s="573">
        <v>223198168.50002778</v>
      </c>
      <c r="BI166" s="573">
        <v>228330505.8604975</v>
      </c>
      <c r="BJ166" s="573">
        <v>233525902.02167383</v>
      </c>
      <c r="BK166" s="573">
        <v>237255883.46910122</v>
      </c>
      <c r="BL166" s="573">
        <v>240924799.32124636</v>
      </c>
      <c r="BM166" s="573">
        <v>244889190.67670864</v>
      </c>
      <c r="BN166" s="573">
        <v>251121921.57510883</v>
      </c>
      <c r="BO166" s="573">
        <v>254891084.18279707</v>
      </c>
      <c r="BP166" s="573">
        <v>258783596.12177968</v>
      </c>
      <c r="BQ166" s="573">
        <v>262680101.89901024</v>
      </c>
      <c r="BR166" s="573">
        <v>266511962.52109569</v>
      </c>
      <c r="BS166" s="573">
        <v>270462311.15633917</v>
      </c>
      <c r="BT166" s="573">
        <v>275631469.26065361</v>
      </c>
      <c r="BU166" s="573">
        <v>280871820.81148762</v>
      </c>
      <c r="BV166" s="573">
        <v>286247389.6925354</v>
      </c>
      <c r="BW166" s="573">
        <v>290106254.34485304</v>
      </c>
      <c r="BX166" s="573">
        <v>293901916.10605353</v>
      </c>
      <c r="BY166" s="573">
        <v>298003395.01318729</v>
      </c>
      <c r="BZ166" s="573">
        <v>304459245.33379489</v>
      </c>
      <c r="CA166" s="573">
        <v>308358662.48698252</v>
      </c>
      <c r="CB166" s="573">
        <v>312385746.1980598</v>
      </c>
      <c r="CC166" s="573">
        <v>316416963.53172368</v>
      </c>
      <c r="CD166" s="573">
        <v>320381273.12981242</v>
      </c>
      <c r="CE166" s="573">
        <v>324468217.82151967</v>
      </c>
      <c r="CF166" s="573">
        <v>329823270.30024856</v>
      </c>
      <c r="CG166" s="573">
        <v>333927675.79564512</v>
      </c>
      <c r="CH166" s="573">
        <v>337279773.49139684</v>
      </c>
    </row>
    <row r="167" spans="1:86" ht="2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row>
    <row r="168" spans="1:86" ht="2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row>
    <row r="169" spans="1:86" ht="2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18</vt:i4>
      </vt:variant>
    </vt:vector>
  </HeadingPairs>
  <TitlesOfParts>
    <vt:vector size="48" baseType="lpstr">
      <vt:lpstr>COVER</vt:lpstr>
      <vt:lpstr>COVER Page</vt:lpstr>
      <vt:lpstr>Index</vt:lpstr>
      <vt:lpstr>KEY DATA</vt:lpstr>
      <vt:lpstr>TCFSum</vt:lpstr>
      <vt:lpstr>Sec1</vt:lpstr>
      <vt:lpstr>Dashboard 1</vt:lpstr>
      <vt:lpstr>Dashboard 2</vt:lpstr>
      <vt:lpstr>CashflowMicro</vt:lpstr>
      <vt:lpstr>BurnRate</vt:lpstr>
      <vt:lpstr>Sec2</vt:lpstr>
      <vt:lpstr>RFA PT</vt:lpstr>
      <vt:lpstr>RFA AV</vt:lpstr>
      <vt:lpstr>RFA Strat</vt:lpstr>
      <vt:lpstr>EDB</vt:lpstr>
      <vt:lpstr>EDBCALC</vt:lpstr>
      <vt:lpstr>OpRev</vt:lpstr>
      <vt:lpstr>Sec3</vt:lpstr>
      <vt:lpstr>ProgSum</vt:lpstr>
      <vt:lpstr>Sec4</vt:lpstr>
      <vt:lpstr>Reserve Summary</vt:lpstr>
      <vt:lpstr>EmergResv</vt:lpstr>
      <vt:lpstr>AppResv</vt:lpstr>
      <vt:lpstr>EquipResv</vt:lpstr>
      <vt:lpstr>FacResv</vt:lpstr>
      <vt:lpstr>DSResv</vt:lpstr>
      <vt:lpstr>RetResv</vt:lpstr>
      <vt:lpstr>Sec5</vt:lpstr>
      <vt:lpstr>LEOFF1LIAB</vt:lpstr>
      <vt:lpstr>LEOFF1DB</vt:lpstr>
      <vt:lpstr>AppResv!Print_Area</vt:lpstr>
      <vt:lpstr>BurnRate!Print_Area</vt:lpstr>
      <vt:lpstr>COVER!Print_Area</vt:lpstr>
      <vt:lpstr>'COVER Page'!Print_Area</vt:lpstr>
      <vt:lpstr>'Dashboard 1'!Print_Area</vt:lpstr>
      <vt:lpstr>'Dashboard 2'!Print_Area</vt:lpstr>
      <vt:lpstr>EDB!Print_Area</vt:lpstr>
      <vt:lpstr>EmergResv!Print_Area</vt:lpstr>
      <vt:lpstr>EquipResv!Print_Area</vt:lpstr>
      <vt:lpstr>FacResv!Print_Area</vt:lpstr>
      <vt:lpstr>Index!Print_Area</vt:lpstr>
      <vt:lpstr>LEOFF1LIAB!Print_Area</vt:lpstr>
      <vt:lpstr>OpRev!Print_Area</vt:lpstr>
      <vt:lpstr>ProgSum!Print_Area</vt:lpstr>
      <vt:lpstr>'Reserve Summary'!Print_Area</vt:lpstr>
      <vt:lpstr>RetResv!Print_Area</vt:lpstr>
      <vt:lpstr>'RFA Strat'!Print_Area</vt:lpstr>
      <vt:lpstr>'Sec5'!Print_Area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Cushman</dc:creator>
  <cp:lastModifiedBy>Townsend, Tabitha (PDC)</cp:lastModifiedBy>
  <cp:lastPrinted>2022-07-29T19:37:27Z</cp:lastPrinted>
  <dcterms:created xsi:type="dcterms:W3CDTF">2013-09-03T19:43:11Z</dcterms:created>
  <dcterms:modified xsi:type="dcterms:W3CDTF">2023-04-21T18:07:40Z</dcterms:modified>
</cp:coreProperties>
</file>